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ude\Desktop\"/>
    </mc:Choice>
  </mc:AlternateContent>
  <xr:revisionPtr revIDLastSave="0" documentId="8_{5456F592-9BD6-4826-B856-C14EA4DB53C1}" xr6:coauthVersionLast="43" xr6:coauthVersionMax="43" xr10:uidLastSave="{00000000-0000-0000-0000-000000000000}"/>
  <bookViews>
    <workbookView xWindow="1480" yWindow="1480" windowWidth="16200" windowHeight="10060" xr2:uid="{00000000-000D-0000-FFFF-FFFF00000000}"/>
  </bookViews>
  <sheets>
    <sheet name="Notenrechner Master CIWVT" sheetId="1" r:id="rId1"/>
  </sheets>
  <calcPr calcId="191029" concurrentCalc="0"/>
  <customWorkbookViews>
    <customWorkbookView name="Olli - Persönliche Ansicht" guid="{E2BD71E1-3FAE-A143-BEF0-3B238E9E3A1B}" mergeInterval="0" personalView="1" yWindow="86" windowWidth="1440" windowHeight="7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E34" i="1"/>
  <c r="E35" i="1"/>
  <c r="B32" i="1"/>
  <c r="E29" i="1"/>
  <c r="B28" i="1"/>
  <c r="D29" i="1"/>
  <c r="E30" i="1"/>
  <c r="D30" i="1"/>
  <c r="C28" i="1"/>
  <c r="E22" i="1"/>
  <c r="B22" i="1"/>
  <c r="E23" i="1"/>
  <c r="B23" i="1"/>
  <c r="E24" i="1"/>
  <c r="B24" i="1"/>
  <c r="E25" i="1"/>
  <c r="B25" i="1"/>
  <c r="E26" i="1"/>
  <c r="B26" i="1"/>
  <c r="B21" i="1"/>
  <c r="D22" i="1"/>
  <c r="D23" i="1"/>
  <c r="D24" i="1"/>
  <c r="D25" i="1"/>
  <c r="D26" i="1"/>
  <c r="C21" i="1"/>
  <c r="D33" i="1"/>
  <c r="D34" i="1"/>
  <c r="D35" i="1"/>
  <c r="C32" i="1"/>
  <c r="E38" i="1"/>
  <c r="E39" i="1"/>
  <c r="E40" i="1"/>
  <c r="E41" i="1"/>
  <c r="B37" i="1"/>
  <c r="D38" i="1"/>
  <c r="D39" i="1"/>
  <c r="D40" i="1"/>
  <c r="D41" i="1"/>
  <c r="C37" i="1"/>
  <c r="E44" i="1"/>
  <c r="E45" i="1"/>
  <c r="E46" i="1"/>
  <c r="E47" i="1"/>
  <c r="B43" i="1"/>
  <c r="D44" i="1"/>
  <c r="D45" i="1"/>
  <c r="D46" i="1"/>
  <c r="D47" i="1"/>
  <c r="C43" i="1"/>
  <c r="E52" i="1"/>
  <c r="B52" i="1"/>
  <c r="B51" i="1"/>
  <c r="D52" i="1"/>
  <c r="C51" i="1"/>
  <c r="B55" i="1"/>
  <c r="E21" i="1"/>
  <c r="E28" i="1"/>
  <c r="E32" i="1"/>
  <c r="E37" i="1"/>
  <c r="E43" i="1"/>
  <c r="E51" i="1"/>
  <c r="C54" i="1"/>
  <c r="B49" i="1"/>
  <c r="B54" i="1"/>
  <c r="E54" i="1"/>
  <c r="B57" i="1"/>
  <c r="A57" i="1"/>
</calcChain>
</file>

<file path=xl/sharedStrings.xml><?xml version="1.0" encoding="utf-8"?>
<sst xmlns="http://schemas.openxmlformats.org/spreadsheetml/2006/main" count="47" uniqueCount="38">
  <si>
    <t>ECTS</t>
  </si>
  <si>
    <t>Note</t>
  </si>
  <si>
    <t>???</t>
  </si>
  <si>
    <t>-</t>
  </si>
  <si>
    <t>Gesamtstand</t>
  </si>
  <si>
    <t>Prozess- und Anlagentechnik</t>
  </si>
  <si>
    <t>Industriepraktikum</t>
  </si>
  <si>
    <t>Masterarbeit</t>
  </si>
  <si>
    <t>Vertiefungsfach II:</t>
  </si>
  <si>
    <t>Vertiefungsfach I:</t>
  </si>
  <si>
    <t>Hinweise:</t>
  </si>
  <si>
    <t>Wir übernehmen kein Gewähr auf Richtigkeit und Vollständigkeit!</t>
  </si>
  <si>
    <r>
      <rPr>
        <b/>
        <sz val="16"/>
        <rFont val="Calibri"/>
        <family val="2"/>
        <scheme val="minor"/>
      </rPr>
      <t>Notenberechnung (</t>
    </r>
    <r>
      <rPr>
        <b/>
        <sz val="16"/>
        <color theme="4"/>
        <rFont val="Calibri"/>
        <family val="2"/>
        <scheme val="minor"/>
      </rPr>
      <t>Fächer</t>
    </r>
    <r>
      <rPr>
        <b/>
        <sz val="16"/>
        <color theme="1"/>
        <rFont val="Calibri"/>
        <family val="2"/>
        <scheme val="minor"/>
      </rPr>
      <t xml:space="preserve"> und </t>
    </r>
    <r>
      <rPr>
        <b/>
        <sz val="16"/>
        <color theme="6"/>
        <rFont val="Calibri"/>
        <family val="2"/>
        <scheme val="minor"/>
      </rPr>
      <t>Module</t>
    </r>
    <r>
      <rPr>
        <b/>
        <sz val="16"/>
        <rFont val="Calibri"/>
        <family val="2"/>
        <scheme val="minor"/>
      </rPr>
      <t>)</t>
    </r>
  </si>
  <si>
    <t>Trage hier deine jeweilige Note ein: bspw. "2,3" (dann wird dieses Modul automatisch als "bestanden" eingetragen!); wurde etwas ohne Note abgelegt oder anerkannt, gib "100" ein.</t>
  </si>
  <si>
    <t>©Fachschaft Maschinenbau/Chemieingenieurwesen</t>
  </si>
  <si>
    <t>SPO 2016</t>
  </si>
  <si>
    <t>Erweiterte Grundlagen</t>
  </si>
  <si>
    <t>Wahlpflichtmodul 1</t>
  </si>
  <si>
    <t>Wahlpflichtmodul 2</t>
  </si>
  <si>
    <t>Wahlpflichtmodul 3</t>
  </si>
  <si>
    <t>Wahlpflichtmodul 4</t>
  </si>
  <si>
    <t>Technisches Ergänzungsfach</t>
  </si>
  <si>
    <t xml:space="preserve">Hier kannst du die Namen der Module bzw. Masterarbeit eintragen </t>
  </si>
  <si>
    <t>ECTS/Leistungspunkte passend zum Modul eintragen</t>
  </si>
  <si>
    <t>Derzeit erreichte Gesamtpunktzahl</t>
  </si>
  <si>
    <t>Derzeitige Gesamtnote</t>
  </si>
  <si>
    <t>Wenn du das Modul bestanden hast, trage hier "1" (natürlich ohne die " eingeben ;-)) ein (wird zu "bestanden")</t>
  </si>
  <si>
    <t>How-To zum Ausfüllen des Notenrechners</t>
  </si>
  <si>
    <t>Überfachliche Qualifikationen</t>
  </si>
  <si>
    <t>Wenn du weniger Module in einem deiner Vertiefungsfächer, deinem Ergänzungsfach oder deinen Überfachlichen Qualifikationen hast als Felder vorhanden sind, lasse die Felder einfach leer.</t>
  </si>
  <si>
    <t>Modul 2</t>
  </si>
  <si>
    <t>Modul 3</t>
  </si>
  <si>
    <t>Modul 1</t>
  </si>
  <si>
    <t>Titel der Masterarbeit</t>
  </si>
  <si>
    <r>
      <t xml:space="preserve">Notenrechner Studiengang </t>
    </r>
    <r>
      <rPr>
        <b/>
        <i/>
        <sz val="18"/>
        <color theme="1"/>
        <rFont val="Calibri"/>
        <family val="2"/>
        <scheme val="minor"/>
      </rPr>
      <t>Master Chemieingenieurwesen und Verfahrenstechnik</t>
    </r>
  </si>
  <si>
    <t>Durchschnitt</t>
  </si>
  <si>
    <t>Produkt</t>
  </si>
  <si>
    <t>Stand: 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</si>
</sst>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[=1]&quot;bestanden&quot;;[=0]&quot;nicht bestanden&quot;;General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theme="6"/>
      <name val="Calibri"/>
      <family val="2"/>
      <scheme val="minor"/>
    </font>
    <font>
      <sz val="12"/>
      <color theme="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6"/>
      <color theme="6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6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22" fillId="0" borderId="11" xfId="0" applyFont="1" applyBorder="1" applyProtection="1"/>
    <xf numFmtId="0" fontId="4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horizontal="center"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17" fillId="0" borderId="20" xfId="0" applyFont="1" applyBorder="1" applyProtection="1"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165" fontId="17" fillId="0" borderId="21" xfId="0" applyNumberFormat="1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Protection="1"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Protection="1"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165" fontId="21" fillId="0" borderId="6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5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165" fontId="8" fillId="0" borderId="0" xfId="0" applyNumberFormat="1" applyFont="1" applyProtection="1">
      <protection hidden="1"/>
    </xf>
    <xf numFmtId="165" fontId="13" fillId="0" borderId="0" xfId="0" applyNumberFormat="1" applyFont="1" applyProtection="1"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Protection="1">
      <protection hidden="1"/>
    </xf>
    <xf numFmtId="0" fontId="13" fillId="5" borderId="0" xfId="0" applyFont="1" applyFill="1" applyBorder="1" applyAlignment="1" applyProtection="1">
      <alignment horizontal="center" vertical="center"/>
      <protection locked="0" hidden="1"/>
    </xf>
    <xf numFmtId="0" fontId="13" fillId="5" borderId="5" xfId="0" applyFont="1" applyFill="1" applyBorder="1" applyAlignment="1" applyProtection="1">
      <alignment horizontal="center" vertical="center"/>
      <protection locked="0" hidden="1"/>
    </xf>
    <xf numFmtId="165" fontId="8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Protection="1">
      <protection hidden="1"/>
    </xf>
    <xf numFmtId="0" fontId="8" fillId="5" borderId="3" xfId="0" applyFont="1" applyFill="1" applyBorder="1" applyAlignment="1" applyProtection="1">
      <alignment horizontal="center" vertical="center"/>
      <protection locked="0" hidden="1"/>
    </xf>
    <xf numFmtId="0" fontId="8" fillId="5" borderId="0" xfId="0" applyFont="1" applyFill="1" applyBorder="1" applyAlignment="1" applyProtection="1">
      <alignment horizontal="center" vertical="center"/>
      <protection locked="0" hidden="1"/>
    </xf>
    <xf numFmtId="164" fontId="8" fillId="0" borderId="0" xfId="0" applyNumberFormat="1" applyFont="1" applyProtection="1">
      <protection hidden="1"/>
    </xf>
    <xf numFmtId="0" fontId="8" fillId="5" borderId="5" xfId="0" applyFont="1" applyFill="1" applyBorder="1" applyAlignment="1" applyProtection="1">
      <alignment horizontal="center" vertical="center"/>
      <protection locked="0" hidden="1"/>
    </xf>
    <xf numFmtId="164" fontId="18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6" xfId="0" applyFont="1" applyBorder="1" applyProtection="1"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165" fontId="21" fillId="0" borderId="4" xfId="0" applyNumberFormat="1" applyFont="1" applyBorder="1" applyAlignment="1" applyProtection="1">
      <alignment horizontal="center" vertical="center"/>
      <protection hidden="1"/>
    </xf>
    <xf numFmtId="0" fontId="12" fillId="0" borderId="9" xfId="0" applyFont="1" applyBorder="1" applyProtection="1">
      <protection hidden="1"/>
    </xf>
    <xf numFmtId="0" fontId="23" fillId="0" borderId="18" xfId="0" applyFont="1" applyBorder="1" applyProtection="1">
      <protection hidden="1"/>
    </xf>
    <xf numFmtId="0" fontId="23" fillId="4" borderId="8" xfId="0" applyFont="1" applyFill="1" applyBorder="1" applyAlignment="1" applyProtection="1">
      <alignment horizontal="center" vertical="center"/>
      <protection hidden="1"/>
    </xf>
    <xf numFmtId="165" fontId="24" fillId="0" borderId="8" xfId="0" applyNumberFormat="1" applyFont="1" applyBorder="1" applyAlignment="1" applyProtection="1">
      <alignment horizontal="center" vertical="center"/>
      <protection hidden="1"/>
    </xf>
    <xf numFmtId="164" fontId="23" fillId="0" borderId="19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1" xfId="0" applyFont="1" applyBorder="1" applyProtection="1">
      <protection hidden="1"/>
    </xf>
    <xf numFmtId="0" fontId="8" fillId="0" borderId="0" xfId="0" applyFont="1" applyFill="1" applyProtection="1">
      <protection hidden="1"/>
    </xf>
    <xf numFmtId="164" fontId="18" fillId="2" borderId="5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64" fontId="18" fillId="2" borderId="7" xfId="0" applyNumberFormat="1" applyFont="1" applyFill="1" applyBorder="1" applyAlignment="1" applyProtection="1">
      <alignment horizontal="center" vertical="center"/>
      <protection locked="0" hidden="1"/>
    </xf>
    <xf numFmtId="164" fontId="18" fillId="2" borderId="3" xfId="0" applyNumberFormat="1" applyFont="1" applyFill="1" applyBorder="1" applyAlignment="1" applyProtection="1">
      <alignment horizontal="center" vertical="center"/>
      <protection locked="0" hidden="1"/>
    </xf>
    <xf numFmtId="164" fontId="18" fillId="2" borderId="0" xfId="0" applyNumberFormat="1" applyFont="1" applyFill="1" applyBorder="1" applyAlignment="1" applyProtection="1">
      <alignment horizontal="center" vertical="center"/>
      <protection locked="0" hidden="1"/>
    </xf>
    <xf numFmtId="164" fontId="26" fillId="0" borderId="12" xfId="0" applyNumberFormat="1" applyFont="1" applyBorder="1" applyAlignment="1" applyProtection="1">
      <alignment horizontal="center" vertical="center"/>
      <protection hidden="1"/>
    </xf>
    <xf numFmtId="164" fontId="25" fillId="0" borderId="2" xfId="0" applyNumberFormat="1" applyFont="1" applyBorder="1" applyAlignment="1" applyProtection="1">
      <alignment horizontal="center" vertical="center"/>
      <protection hidden="1"/>
    </xf>
    <xf numFmtId="166" fontId="18" fillId="3" borderId="17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center" vertical="center"/>
      <protection hidden="1"/>
    </xf>
    <xf numFmtId="0" fontId="0" fillId="0" borderId="0" xfId="0" applyBorder="1"/>
    <xf numFmtId="0" fontId="25" fillId="0" borderId="0" xfId="0" applyFont="1" applyBorder="1"/>
    <xf numFmtId="0" fontId="28" fillId="0" borderId="0" xfId="0" applyFont="1" applyBorder="1" applyAlignment="1"/>
    <xf numFmtId="0" fontId="3" fillId="0" borderId="0" xfId="0" applyFont="1" applyBorder="1"/>
    <xf numFmtId="0" fontId="14" fillId="6" borderId="23" xfId="0" applyFont="1" applyFill="1" applyBorder="1" applyProtection="1">
      <protection locked="0" hidden="1"/>
    </xf>
    <xf numFmtId="0" fontId="14" fillId="6" borderId="9" xfId="0" applyFont="1" applyFill="1" applyBorder="1" applyProtection="1">
      <protection locked="0" hidden="1"/>
    </xf>
    <xf numFmtId="0" fontId="14" fillId="6" borderId="13" xfId="0" applyFont="1" applyFill="1" applyBorder="1" applyProtection="1">
      <protection locked="0" hidden="1"/>
    </xf>
    <xf numFmtId="0" fontId="14" fillId="6" borderId="15" xfId="0" applyFont="1" applyFill="1" applyBorder="1" applyProtection="1">
      <protection locked="0" hidden="1"/>
    </xf>
    <xf numFmtId="166" fontId="13" fillId="0" borderId="14" xfId="0" applyNumberFormat="1" applyFont="1" applyFill="1" applyBorder="1" applyAlignment="1" applyProtection="1">
      <alignment horizontal="center" vertical="center"/>
      <protection hidden="1"/>
    </xf>
    <xf numFmtId="165" fontId="18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14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165" fontId="8" fillId="0" borderId="0" xfId="0" applyNumberFormat="1" applyFont="1" applyFill="1" applyProtection="1">
      <protection hidden="1"/>
    </xf>
    <xf numFmtId="166" fontId="13" fillId="0" borderId="10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165" fontId="25" fillId="0" borderId="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23" xfId="0" applyFont="1" applyBorder="1" applyProtection="1"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6" fontId="13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3" fillId="5" borderId="3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2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6" fillId="3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wrapText="1"/>
    </xf>
    <xf numFmtId="0" fontId="16" fillId="6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30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</cellXfs>
  <cellStyles count="1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60"/>
  <sheetViews>
    <sheetView tabSelected="1" topLeftCell="A22" workbookViewId="0">
      <selection activeCell="B34" sqref="B34"/>
    </sheetView>
  </sheetViews>
  <sheetFormatPr baseColWidth="10" defaultColWidth="47.26953125" defaultRowHeight="15.5" x14ac:dyDescent="0.35"/>
  <cols>
    <col min="1" max="1" width="64.26953125" style="7" customWidth="1"/>
    <col min="2" max="2" width="16.453125" style="6" customWidth="1"/>
    <col min="3" max="4" width="16.453125" style="4" customWidth="1"/>
    <col min="5" max="5" width="22.81640625" style="6" customWidth="1"/>
    <col min="6" max="8" width="47.26953125" style="48"/>
    <col min="9" max="16384" width="47.26953125" style="7"/>
  </cols>
  <sheetData>
    <row r="1" spans="1:8" s="57" customFormat="1" x14ac:dyDescent="0.35">
      <c r="A1" s="97" t="s">
        <v>37</v>
      </c>
      <c r="B1" s="103" t="s">
        <v>14</v>
      </c>
      <c r="C1" s="104"/>
      <c r="D1" s="104"/>
      <c r="E1" s="104"/>
      <c r="F1" s="70"/>
      <c r="G1" s="71"/>
      <c r="H1" s="71"/>
    </row>
    <row r="2" spans="1:8" s="57" customFormat="1" x14ac:dyDescent="0.35">
      <c r="A2" s="92"/>
      <c r="B2" s="93"/>
      <c r="C2" s="89"/>
      <c r="D2" s="89"/>
      <c r="E2" s="89"/>
      <c r="F2" s="70"/>
      <c r="G2" s="71"/>
      <c r="H2" s="71"/>
    </row>
    <row r="3" spans="1:8" s="57" customFormat="1" ht="23.5" x14ac:dyDescent="0.55000000000000004">
      <c r="A3" s="110" t="s">
        <v>34</v>
      </c>
      <c r="B3" s="110"/>
      <c r="C3" s="110"/>
      <c r="D3" s="110"/>
      <c r="E3" s="110"/>
      <c r="F3" s="70"/>
      <c r="G3" s="71"/>
      <c r="H3" s="71"/>
    </row>
    <row r="4" spans="1:8" s="57" customFormat="1" ht="23.5" x14ac:dyDescent="0.55000000000000004">
      <c r="A4" s="111" t="s">
        <v>15</v>
      </c>
      <c r="B4" s="111"/>
      <c r="C4" s="111"/>
      <c r="D4" s="111"/>
      <c r="E4" s="111"/>
      <c r="F4" s="70"/>
      <c r="G4" s="71"/>
      <c r="H4" s="71"/>
    </row>
    <row r="5" spans="1:8" s="57" customFormat="1" x14ac:dyDescent="0.35">
      <c r="B5" s="58"/>
      <c r="C5" s="59"/>
      <c r="D5" s="59"/>
      <c r="E5" s="58"/>
      <c r="F5" s="71"/>
      <c r="G5" s="71"/>
      <c r="H5" s="71"/>
    </row>
    <row r="6" spans="1:8" s="57" customFormat="1" ht="21" x14ac:dyDescent="0.5">
      <c r="A6" s="100" t="s">
        <v>27</v>
      </c>
      <c r="B6" s="100"/>
      <c r="C6" s="100"/>
      <c r="D6" s="100"/>
      <c r="E6" s="100"/>
      <c r="F6" s="72"/>
      <c r="G6" s="71"/>
      <c r="H6" s="71"/>
    </row>
    <row r="7" spans="1:8" s="60" customFormat="1" ht="21" x14ac:dyDescent="0.5">
      <c r="A7" s="105" t="s">
        <v>26</v>
      </c>
      <c r="B7" s="105"/>
      <c r="C7" s="105"/>
      <c r="D7" s="105"/>
      <c r="E7" s="105"/>
      <c r="F7" s="73"/>
      <c r="G7" s="73"/>
      <c r="H7" s="74"/>
    </row>
    <row r="8" spans="1:8" s="60" customFormat="1" ht="40" customHeight="1" x14ac:dyDescent="0.5">
      <c r="A8" s="106" t="s">
        <v>13</v>
      </c>
      <c r="B8" s="106"/>
      <c r="C8" s="106"/>
      <c r="D8" s="106"/>
      <c r="E8" s="106"/>
      <c r="F8" s="75"/>
      <c r="G8" s="75"/>
      <c r="H8" s="74"/>
    </row>
    <row r="9" spans="1:8" s="60" customFormat="1" ht="21" x14ac:dyDescent="0.5">
      <c r="A9" s="107" t="s">
        <v>22</v>
      </c>
      <c r="B9" s="107"/>
      <c r="C9" s="107"/>
      <c r="D9" s="107"/>
      <c r="E9" s="107"/>
      <c r="F9" s="73"/>
      <c r="G9" s="73"/>
      <c r="H9" s="74"/>
    </row>
    <row r="10" spans="1:8" s="60" customFormat="1" ht="21" x14ac:dyDescent="0.5">
      <c r="A10" s="108" t="s">
        <v>23</v>
      </c>
      <c r="B10" s="108"/>
      <c r="C10" s="108"/>
      <c r="D10" s="108"/>
      <c r="E10" s="108"/>
      <c r="F10" s="73"/>
      <c r="G10" s="73"/>
      <c r="H10" s="74"/>
    </row>
    <row r="11" spans="1:8" s="60" customFormat="1" ht="21" x14ac:dyDescent="0.5">
      <c r="A11" s="109" t="s">
        <v>24</v>
      </c>
      <c r="B11" s="109"/>
      <c r="C11" s="109"/>
      <c r="D11" s="109"/>
      <c r="E11" s="109"/>
      <c r="F11" s="73"/>
      <c r="G11" s="73"/>
      <c r="H11" s="74"/>
    </row>
    <row r="12" spans="1:8" s="60" customFormat="1" ht="21.5" thickBot="1" x14ac:dyDescent="0.55000000000000004">
      <c r="A12" s="102" t="s">
        <v>25</v>
      </c>
      <c r="B12" s="102"/>
      <c r="C12" s="102"/>
      <c r="D12" s="102"/>
      <c r="E12" s="102"/>
      <c r="F12" s="73"/>
      <c r="G12" s="73"/>
      <c r="H12" s="74"/>
    </row>
    <row r="13" spans="1:8" s="57" customFormat="1" ht="19" thickTop="1" x14ac:dyDescent="0.45">
      <c r="A13" s="61"/>
      <c r="B13" s="61"/>
      <c r="C13" s="61"/>
      <c r="D13" s="61"/>
      <c r="E13" s="61"/>
      <c r="F13" s="76"/>
      <c r="G13" s="71"/>
      <c r="H13" s="71"/>
    </row>
    <row r="14" spans="1:8" s="57" customFormat="1" ht="18.5" x14ac:dyDescent="0.45">
      <c r="A14" s="101" t="s">
        <v>11</v>
      </c>
      <c r="B14" s="101"/>
      <c r="C14" s="101"/>
      <c r="D14" s="101"/>
      <c r="E14" s="101"/>
      <c r="F14" s="77"/>
      <c r="G14" s="71"/>
      <c r="H14" s="71"/>
    </row>
    <row r="15" spans="1:8" s="57" customFormat="1" x14ac:dyDescent="0.35">
      <c r="B15" s="58"/>
      <c r="C15" s="59"/>
      <c r="D15" s="59"/>
      <c r="E15" s="58"/>
      <c r="F15" s="71"/>
      <c r="G15" s="71"/>
      <c r="H15" s="71"/>
    </row>
    <row r="16" spans="1:8" s="61" customFormat="1" ht="18.5" x14ac:dyDescent="0.45">
      <c r="A16" s="62" t="s">
        <v>10</v>
      </c>
      <c r="B16" s="62"/>
      <c r="C16" s="62"/>
      <c r="D16" s="62"/>
      <c r="E16" s="62"/>
      <c r="F16" s="78"/>
      <c r="G16" s="78"/>
      <c r="H16" s="76"/>
    </row>
    <row r="17" spans="1:14" s="63" customFormat="1" ht="31.5" customHeight="1" x14ac:dyDescent="0.35">
      <c r="A17" s="99" t="s">
        <v>29</v>
      </c>
      <c r="B17" s="99"/>
      <c r="C17" s="99"/>
      <c r="D17" s="99"/>
      <c r="E17" s="99"/>
      <c r="F17" s="79"/>
      <c r="G17" s="79"/>
      <c r="H17" s="80"/>
    </row>
    <row r="18" spans="1:14" ht="16" thickBot="1" x14ac:dyDescent="0.4">
      <c r="A18" s="2"/>
      <c r="B18" s="3"/>
      <c r="D18" s="5"/>
    </row>
    <row r="19" spans="1:14" ht="22" thickTop="1" thickBot="1" x14ac:dyDescent="0.55000000000000004">
      <c r="A19" s="8" t="s">
        <v>12</v>
      </c>
      <c r="B19" s="9" t="s">
        <v>0</v>
      </c>
      <c r="C19" s="10" t="s">
        <v>1</v>
      </c>
      <c r="D19" s="10" t="s">
        <v>36</v>
      </c>
      <c r="E19" s="11" t="s">
        <v>35</v>
      </c>
    </row>
    <row r="20" spans="1:14" ht="16.5" thickTop="1" thickBot="1" x14ac:dyDescent="0.4">
      <c r="A20" s="12"/>
      <c r="B20" s="13"/>
      <c r="C20" s="14"/>
      <c r="D20" s="14"/>
      <c r="E20" s="15"/>
    </row>
    <row r="21" spans="1:14" ht="18.5" x14ac:dyDescent="0.45">
      <c r="A21" s="1" t="s">
        <v>16</v>
      </c>
      <c r="B21" s="17">
        <f>SUM(B22:B26)</f>
        <v>0</v>
      </c>
      <c r="C21" s="18">
        <f>IF(OR(B21=0,SUM(D22:D26)=0),0,SUMIFS(D22:D26,E22:E26,1,C22:C26,"&lt;&gt;100")/SUMIFS(B22:B26,E22:E26,1,C22:C26,"&lt;&gt;100"))</f>
        <v>0</v>
      </c>
      <c r="D21" s="18"/>
      <c r="E21" s="54">
        <f>ROUNDDOWN(C21,1)</f>
        <v>0</v>
      </c>
    </row>
    <row r="22" spans="1:14" x14ac:dyDescent="0.35">
      <c r="A22" s="94" t="s">
        <v>5</v>
      </c>
      <c r="B22" s="90">
        <f>IF(E22, 8, 0)</f>
        <v>0</v>
      </c>
      <c r="C22" s="52"/>
      <c r="D22" s="95">
        <f>IF(OR(E22=0,C22=100),0,B22*C22)</f>
        <v>0</v>
      </c>
      <c r="E22" s="96">
        <f t="shared" ref="E22" si="0">IF(OR(C22=1,C22=1.3,C22=1.7,C22=2,C22=2.3,C22=2.7,C22=3,C22=3.3,C22=3.7,C22=4,C22=100),1,0)</f>
        <v>0</v>
      </c>
    </row>
    <row r="23" spans="1:14" x14ac:dyDescent="0.35">
      <c r="A23" s="65" t="s">
        <v>17</v>
      </c>
      <c r="B23" s="20">
        <f t="shared" ref="B23:B25" si="1">IF(E23, 6, 0)</f>
        <v>0</v>
      </c>
      <c r="C23" s="53"/>
      <c r="D23" s="87">
        <f t="shared" ref="D23:D25" si="2">IF(OR(E23=0,C23=100),0,B23*C23)</f>
        <v>0</v>
      </c>
      <c r="E23" s="86">
        <f t="shared" ref="E23:E25" si="3">IF(OR(C23=1,C23=1.3,C23=1.7,C23=2,C23=2.3,C23=2.7,C23=3,C23=3.3,C23=3.7,C23=4,C23=100),1,0)</f>
        <v>0</v>
      </c>
      <c r="F23" s="82"/>
      <c r="G23" s="81"/>
      <c r="I23" s="24"/>
      <c r="J23" s="24"/>
      <c r="L23" s="23"/>
      <c r="N23" s="25"/>
    </row>
    <row r="24" spans="1:14" x14ac:dyDescent="0.35">
      <c r="A24" s="65" t="s">
        <v>18</v>
      </c>
      <c r="B24" s="20">
        <f t="shared" si="1"/>
        <v>0</v>
      </c>
      <c r="C24" s="53"/>
      <c r="D24" s="87">
        <f t="shared" si="2"/>
        <v>0</v>
      </c>
      <c r="E24" s="86">
        <f t="shared" si="3"/>
        <v>0</v>
      </c>
      <c r="F24" s="82"/>
      <c r="G24" s="81"/>
      <c r="I24" s="24"/>
      <c r="J24" s="24"/>
      <c r="L24" s="23"/>
      <c r="N24" s="25"/>
    </row>
    <row r="25" spans="1:14" x14ac:dyDescent="0.35">
      <c r="A25" s="65" t="s">
        <v>19</v>
      </c>
      <c r="B25" s="20">
        <f t="shared" si="1"/>
        <v>0</v>
      </c>
      <c r="C25" s="53"/>
      <c r="D25" s="87">
        <f t="shared" si="2"/>
        <v>0</v>
      </c>
      <c r="E25" s="86">
        <f t="shared" si="3"/>
        <v>0</v>
      </c>
      <c r="F25" s="82"/>
      <c r="G25" s="81"/>
      <c r="I25" s="24"/>
      <c r="J25" s="24"/>
      <c r="L25" s="23"/>
      <c r="N25" s="25"/>
    </row>
    <row r="26" spans="1:14" ht="16" thickBot="1" x14ac:dyDescent="0.4">
      <c r="A26" s="66" t="s">
        <v>20</v>
      </c>
      <c r="B26" s="91">
        <f>IF(E26, 6, 0)</f>
        <v>0</v>
      </c>
      <c r="C26" s="49"/>
      <c r="D26" s="50">
        <f>IF(OR(E26=0,C26=100),0,B26*C26)</f>
        <v>0</v>
      </c>
      <c r="E26" s="68">
        <f t="shared" ref="E26" si="4">IF(OR(C26=1,C26=1.3,C26=1.7,C26=2,C26=2.3,C26=2.7,C26=3,C26=3.3,C26=3.7,C26=4,C26=100),1,0)</f>
        <v>0</v>
      </c>
      <c r="F26" s="83"/>
      <c r="G26" s="81"/>
      <c r="I26" s="24"/>
      <c r="J26" s="24"/>
      <c r="L26" s="23"/>
      <c r="N26" s="24"/>
    </row>
    <row r="27" spans="1:14" ht="16" thickBot="1" x14ac:dyDescent="0.4">
      <c r="A27" s="19"/>
      <c r="B27" s="20"/>
      <c r="C27" s="21"/>
      <c r="D27" s="21"/>
      <c r="E27" s="22"/>
      <c r="G27" s="81"/>
      <c r="L27" s="23"/>
      <c r="N27" s="25"/>
    </row>
    <row r="28" spans="1:14" ht="18.5" x14ac:dyDescent="0.45">
      <c r="A28" s="16" t="s">
        <v>28</v>
      </c>
      <c r="B28" s="17">
        <f>IF(E29, IF(SUM(B29:B30)&gt;2,2,SUM(B29:B30)), 0)</f>
        <v>0</v>
      </c>
      <c r="C28" s="18">
        <f>IF(OR(B28=0,SUM(D29:D30)=0),0,SUM(D29:D30)/SUMIFS(B29:B30,E29:E30,1,C29:C30,"&lt;&gt;100"))</f>
        <v>0</v>
      </c>
      <c r="D28" s="18"/>
      <c r="E28" s="54">
        <f t="shared" ref="E28" si="5">ROUNDDOWN(C28,1)</f>
        <v>0</v>
      </c>
      <c r="G28" s="81"/>
      <c r="I28" s="24"/>
      <c r="J28" s="24"/>
      <c r="L28" s="23"/>
      <c r="N28" s="24"/>
    </row>
    <row r="29" spans="1:14" x14ac:dyDescent="0.35">
      <c r="A29" s="64" t="s">
        <v>32</v>
      </c>
      <c r="B29" s="98"/>
      <c r="C29" s="52"/>
      <c r="D29" s="95">
        <f>IF(OR(E29=0,C29=100),0,B29*C29)</f>
        <v>0</v>
      </c>
      <c r="E29" s="96">
        <f t="shared" ref="E29" si="6">IF(OR(C29=1,C29=1.3,C29=1.7,C29=2,C29=2.3,C29=2.7,C29=3,C29=3.3,C29=3.7,C29=4,C29=100),1,0)</f>
        <v>0</v>
      </c>
      <c r="G29" s="81"/>
      <c r="I29" s="24"/>
      <c r="J29" s="24"/>
      <c r="L29" s="23"/>
      <c r="N29" s="24"/>
    </row>
    <row r="30" spans="1:14" ht="16" thickBot="1" x14ac:dyDescent="0.4">
      <c r="A30" s="66" t="s">
        <v>30</v>
      </c>
      <c r="B30" s="29"/>
      <c r="C30" s="49"/>
      <c r="D30" s="50">
        <f>IF(OR(E30=0,C30=100),0,B30*C30)</f>
        <v>0</v>
      </c>
      <c r="E30" s="68">
        <f t="shared" ref="E30" si="7">IF(OR(C30=1,C30=1.3,C30=1.7,C30=2,C30=2.3,C30=2.7,C30=3,C30=3.3,C30=3.7,C30=4,C30=100),1,0)</f>
        <v>0</v>
      </c>
      <c r="G30" s="81"/>
      <c r="I30" s="24"/>
      <c r="J30" s="24"/>
      <c r="L30" s="23"/>
      <c r="N30" s="24"/>
    </row>
    <row r="31" spans="1:14" ht="16" thickBot="1" x14ac:dyDescent="0.4">
      <c r="A31" s="19"/>
      <c r="B31" s="20"/>
      <c r="C31" s="21"/>
      <c r="D31" s="21"/>
      <c r="E31" s="22"/>
    </row>
    <row r="32" spans="1:14" ht="18.5" x14ac:dyDescent="0.45">
      <c r="A32" s="16" t="s">
        <v>21</v>
      </c>
      <c r="B32" s="17">
        <f>IF(SUMIF(E33:E35,1,B33:B35)&gt;10,10,SUMIF(E33:E35,1,B33:B35))</f>
        <v>0</v>
      </c>
      <c r="C32" s="18">
        <f>IF(OR(B32=0,SUM(D33:D35)=0),0,SUMIFS(D33:D35,E33:E35,1,C33:C35,"&lt;&gt;100")/SUMIFS(B33:B35,E33:E35,1,C33:C35,"&lt;&gt;100"))</f>
        <v>0</v>
      </c>
      <c r="D32" s="18"/>
      <c r="E32" s="54">
        <f>ROUNDDOWN(C32,1)</f>
        <v>0</v>
      </c>
    </row>
    <row r="33" spans="1:14" x14ac:dyDescent="0.35">
      <c r="A33" s="65" t="s">
        <v>32</v>
      </c>
      <c r="B33" s="28"/>
      <c r="C33" s="53"/>
      <c r="D33" s="87">
        <f t="shared" ref="D33:D35" si="8">IF(OR(E33=0,C33=100),0,B33*C33)</f>
        <v>0</v>
      </c>
      <c r="E33" s="86">
        <f t="shared" ref="E33:E35" si="9">IF(OR(C33=1,C33=1.3,C33=1.7,C33=2,C33=2.3,C33=2.7,C33=3,C33=3.3,C33=3.7,C33=4,C33=100),1,0)</f>
        <v>0</v>
      </c>
    </row>
    <row r="34" spans="1:14" x14ac:dyDescent="0.35">
      <c r="A34" s="65" t="s">
        <v>30</v>
      </c>
      <c r="B34" s="28"/>
      <c r="C34" s="53"/>
      <c r="D34" s="87">
        <f>IF(OR(E34=0,C34=100),0,B34*C34)</f>
        <v>0</v>
      </c>
      <c r="E34" s="86">
        <f t="shared" ref="E34" si="10">IF(OR(C34=1,C34=1.3,C34=1.7,C34=2,C34=2.3,C34=2.7,C34=3,C34=3.3,C34=3.7,C34=4,C34=100),1,0)</f>
        <v>0</v>
      </c>
    </row>
    <row r="35" spans="1:14" ht="16" thickBot="1" x14ac:dyDescent="0.4">
      <c r="A35" s="66" t="s">
        <v>31</v>
      </c>
      <c r="B35" s="29"/>
      <c r="C35" s="49"/>
      <c r="D35" s="50">
        <f t="shared" si="8"/>
        <v>0</v>
      </c>
      <c r="E35" s="68">
        <f t="shared" si="9"/>
        <v>0</v>
      </c>
    </row>
    <row r="36" spans="1:14" ht="16" thickBot="1" x14ac:dyDescent="0.4">
      <c r="A36" s="19"/>
      <c r="B36" s="20"/>
      <c r="C36" s="21"/>
      <c r="D36" s="21"/>
      <c r="E36" s="22"/>
      <c r="G36" s="81"/>
      <c r="I36" s="24"/>
      <c r="J36" s="24"/>
      <c r="L36" s="23"/>
      <c r="M36" s="31"/>
      <c r="N36" s="24"/>
    </row>
    <row r="37" spans="1:14" ht="18.5" x14ac:dyDescent="0.45">
      <c r="A37" s="16" t="s">
        <v>9</v>
      </c>
      <c r="B37" s="17">
        <f>IF(SUMIF(E38:E41,1,B38:B41)&gt;16,16,SUMIF(E38:E41,1,B38:B41))</f>
        <v>0</v>
      </c>
      <c r="C37" s="18">
        <f>IF(OR(B37=0,SUM(D38:D41)=0),0,SUMIFS(D38:D41,E38:E41,1,C38:C41,"&lt;&gt;100")/SUMIFS(B38:B41,E38:E41,1,C38:C41,"&lt;&gt;100"))</f>
        <v>0</v>
      </c>
      <c r="D37" s="18"/>
      <c r="E37" s="54">
        <f>ROUNDDOWN(C37,1)</f>
        <v>0</v>
      </c>
      <c r="G37" s="81"/>
    </row>
    <row r="38" spans="1:14" x14ac:dyDescent="0.35">
      <c r="A38" s="64" t="s">
        <v>32</v>
      </c>
      <c r="B38" s="32"/>
      <c r="C38" s="52"/>
      <c r="D38" s="87">
        <f t="shared" ref="D38:D41" si="11">IF(OR(E38=0,C38=100),0,B38*C38)</f>
        <v>0</v>
      </c>
      <c r="E38" s="86">
        <f t="shared" ref="E38:E41" si="12">IF(OR(C38=1,C38=1.3,C38=1.7,C38=2,C38=2.3,C38=2.7,C38=3,C38=3.3,C38=3.7,C38=4,C38=100),1,0)</f>
        <v>0</v>
      </c>
      <c r="G38" s="81"/>
      <c r="J38" s="24"/>
    </row>
    <row r="39" spans="1:14" x14ac:dyDescent="0.35">
      <c r="A39" s="65" t="s">
        <v>30</v>
      </c>
      <c r="B39" s="33"/>
      <c r="C39" s="53"/>
      <c r="D39" s="87">
        <f t="shared" si="11"/>
        <v>0</v>
      </c>
      <c r="E39" s="86">
        <f t="shared" si="12"/>
        <v>0</v>
      </c>
    </row>
    <row r="40" spans="1:14" x14ac:dyDescent="0.35">
      <c r="A40" s="65" t="s">
        <v>31</v>
      </c>
      <c r="B40" s="33"/>
      <c r="C40" s="53"/>
      <c r="D40" s="87">
        <f t="shared" ref="D40" si="13">IF(OR(E40=0,C40=100),0,B40*C40)</f>
        <v>0</v>
      </c>
      <c r="E40" s="86">
        <f t="shared" ref="E40" si="14">IF(OR(C40=1,C40=1.3,C40=1.7,C40=2,C40=2.3,C40=2.7,C40=3,C40=3.3,C40=3.7,C40=4,C40=100),1,0)</f>
        <v>0</v>
      </c>
    </row>
    <row r="41" spans="1:14" ht="16" thickBot="1" x14ac:dyDescent="0.4">
      <c r="A41" s="66" t="s">
        <v>2</v>
      </c>
      <c r="B41" s="35"/>
      <c r="C41" s="49"/>
      <c r="D41" s="50">
        <f t="shared" si="11"/>
        <v>0</v>
      </c>
      <c r="E41" s="68">
        <f t="shared" si="12"/>
        <v>0</v>
      </c>
      <c r="G41" s="84"/>
      <c r="J41" s="34"/>
    </row>
    <row r="42" spans="1:14" ht="16" thickBot="1" x14ac:dyDescent="0.4">
      <c r="A42" s="19"/>
      <c r="B42" s="20"/>
      <c r="C42" s="21"/>
      <c r="D42" s="30"/>
      <c r="E42" s="36"/>
    </row>
    <row r="43" spans="1:14" ht="18.5" x14ac:dyDescent="0.45">
      <c r="A43" s="16" t="s">
        <v>8</v>
      </c>
      <c r="B43" s="17">
        <f>IF(SUMIF(E44:E47,1,B44:B47)&gt;16,16,SUMIF(E44:E47,1,B44:B47))</f>
        <v>0</v>
      </c>
      <c r="C43" s="18">
        <f>IF(OR(B43=0,SUM(D44:D47)=0),0,SUMIFS(D44:D47,E44:E47,1,C44:C47,"&lt;&gt;100")/SUMIFS(B44:B47,E44:E47,1,C44:C47,"&lt;&gt;100"))</f>
        <v>0</v>
      </c>
      <c r="D43" s="88"/>
      <c r="E43" s="54">
        <f>ROUNDDOWN(C43,1)</f>
        <v>0</v>
      </c>
      <c r="F43" s="85"/>
    </row>
    <row r="44" spans="1:14" x14ac:dyDescent="0.35">
      <c r="A44" s="64" t="s">
        <v>32</v>
      </c>
      <c r="B44" s="32"/>
      <c r="C44" s="52"/>
      <c r="D44" s="87">
        <f t="shared" ref="D44:D47" si="15">IF(OR(E44=0,C44=100),0,B44*C44)</f>
        <v>0</v>
      </c>
      <c r="E44" s="86">
        <f t="shared" ref="E44:E47" si="16">IF(OR(C44=1,C44=1.3,C44=1.7,C44=2,C44=2.3,C44=2.7,C44=3,C44=3.3,C44=3.7,C44=4,C44=100),1,0)</f>
        <v>0</v>
      </c>
    </row>
    <row r="45" spans="1:14" x14ac:dyDescent="0.35">
      <c r="A45" s="65" t="s">
        <v>30</v>
      </c>
      <c r="B45" s="33"/>
      <c r="C45" s="53"/>
      <c r="D45" s="87">
        <f t="shared" si="15"/>
        <v>0</v>
      </c>
      <c r="E45" s="86">
        <f t="shared" si="16"/>
        <v>0</v>
      </c>
    </row>
    <row r="46" spans="1:14" x14ac:dyDescent="0.35">
      <c r="A46" s="65" t="s">
        <v>31</v>
      </c>
      <c r="B46" s="33"/>
      <c r="C46" s="53"/>
      <c r="D46" s="87">
        <f t="shared" ref="D46" si="17">IF(OR(E46=0,C46=100),0,B46*C46)</f>
        <v>0</v>
      </c>
      <c r="E46" s="86">
        <f t="shared" ref="E46" si="18">IF(OR(C46=1,C46=1.3,C46=1.7,C46=2,C46=2.3,C46=2.7,C46=3,C46=3.3,C46=3.7,C46=4,C46=100),1,0)</f>
        <v>0</v>
      </c>
    </row>
    <row r="47" spans="1:14" ht="16" thickBot="1" x14ac:dyDescent="0.4">
      <c r="A47" s="66" t="s">
        <v>2</v>
      </c>
      <c r="B47" s="35"/>
      <c r="C47" s="49"/>
      <c r="D47" s="50">
        <f t="shared" si="15"/>
        <v>0</v>
      </c>
      <c r="E47" s="68">
        <f t="shared" si="16"/>
        <v>0</v>
      </c>
    </row>
    <row r="48" spans="1:14" ht="16" thickBot="1" x14ac:dyDescent="0.4">
      <c r="A48" s="19"/>
      <c r="B48" s="20"/>
      <c r="C48" s="21"/>
      <c r="D48" s="21"/>
      <c r="E48" s="22"/>
    </row>
    <row r="49" spans="1:5" ht="19" thickBot="1" x14ac:dyDescent="0.5">
      <c r="A49" s="37" t="s">
        <v>6</v>
      </c>
      <c r="B49" s="38">
        <f>IF(E49, 14, 0)</f>
        <v>0</v>
      </c>
      <c r="C49" s="39" t="s">
        <v>3</v>
      </c>
      <c r="D49" s="39"/>
      <c r="E49" s="56">
        <v>0</v>
      </c>
    </row>
    <row r="50" spans="1:5" ht="16" thickBot="1" x14ac:dyDescent="0.4">
      <c r="A50" s="40"/>
      <c r="B50" s="20"/>
      <c r="C50" s="21"/>
      <c r="D50" s="21"/>
      <c r="E50" s="22"/>
    </row>
    <row r="51" spans="1:5" ht="18.5" x14ac:dyDescent="0.45">
      <c r="A51" s="16" t="s">
        <v>7</v>
      </c>
      <c r="B51" s="17">
        <f>B52</f>
        <v>0</v>
      </c>
      <c r="C51" s="18">
        <f>IF(OR(B51=0,SUM(D52)=0),0,SUM(D52)/SUMIFS(B52,E52,1,C52,"&lt;&gt;100"))</f>
        <v>0</v>
      </c>
      <c r="D51" s="18"/>
      <c r="E51" s="54">
        <f t="shared" ref="E51" si="19">ROUNDDOWN(C51,1)</f>
        <v>0</v>
      </c>
    </row>
    <row r="52" spans="1:5" ht="16" thickBot="1" x14ac:dyDescent="0.4">
      <c r="A52" s="67" t="s">
        <v>33</v>
      </c>
      <c r="B52" s="26">
        <f>IF(E52, 30, 0)</f>
        <v>0</v>
      </c>
      <c r="C52" s="51"/>
      <c r="D52" s="50">
        <f>IF(OR(E52=0,C52=100),0,B52*C52)</f>
        <v>0</v>
      </c>
      <c r="E52" s="68">
        <f t="shared" ref="E52" si="20">IF(OR(C52=1,C52=1.3,C52=1.7,C52=2,C52=2.3,C52=2.7,C52=3,C52=3.3,C52=3.7,C52=4,C52=100),1,0)</f>
        <v>0</v>
      </c>
    </row>
    <row r="53" spans="1:5" ht="16" thickBot="1" x14ac:dyDescent="0.4">
      <c r="A53" s="27"/>
      <c r="B53" s="20"/>
      <c r="C53" s="21"/>
      <c r="D53" s="21"/>
      <c r="E53" s="22"/>
    </row>
    <row r="54" spans="1:5" ht="21.5" thickBot="1" x14ac:dyDescent="0.55000000000000004">
      <c r="A54" s="41" t="s">
        <v>4</v>
      </c>
      <c r="B54" s="42">
        <f>B21+B28+B32+B37+B43+B49+B51</f>
        <v>0</v>
      </c>
      <c r="C54" s="43">
        <f>IF(B55=0,0,(B21*E21+B28*E28+B32*E32+B37*E37+B43*E43+B51*E51)/B55)</f>
        <v>0</v>
      </c>
      <c r="D54" s="43"/>
      <c r="E54" s="44">
        <f>ROUNDDOWN(C54,1)</f>
        <v>0</v>
      </c>
    </row>
    <row r="55" spans="1:5" ht="16" thickTop="1" x14ac:dyDescent="0.35">
      <c r="B55" s="69">
        <f>SUMIF(C21,"&lt;&gt;0",B21)+SUMIF(C32,"&lt;&gt;0",B32)+SUMIF(C37,"&lt;&gt;0",B37)+SUMIF(C43,"&lt;&gt;0",B43)+SUMIF(C51,"&lt;&gt;0",B51)</f>
        <v>0</v>
      </c>
    </row>
    <row r="56" spans="1:5" ht="18.5" x14ac:dyDescent="0.45">
      <c r="A56" s="45"/>
      <c r="B56" s="46"/>
    </row>
    <row r="57" spans="1:5" ht="18.5" x14ac:dyDescent="0.45">
      <c r="A57" s="47" t="str">
        <f>IF(B54=120,"Master abgeschlossen :) mit","")</f>
        <v/>
      </c>
      <c r="B57" s="55" t="str">
        <f>IF(B54=120,E54,"")</f>
        <v/>
      </c>
    </row>
    <row r="59" spans="1:5" x14ac:dyDescent="0.35">
      <c r="A59" s="48"/>
    </row>
    <row r="60" spans="1:5" x14ac:dyDescent="0.35">
      <c r="A60" s="48"/>
    </row>
  </sheetData>
  <sheetProtection password="AA19" sheet="1" objects="1" scenarios="1"/>
  <customSheetViews>
    <customSheetView guid="{E2BD71E1-3FAE-A143-BEF0-3B238E9E3A1B}">
      <selection activeCell="F9" sqref="F9"/>
      <pageMargins left="0.7" right="0.7" top="0.75" bottom="0.75" header="0.3" footer="0.3"/>
      <pageSetup paperSize="9" orientation="portrait" verticalDpi="0"/>
    </customSheetView>
  </customSheetViews>
  <mergeCells count="12">
    <mergeCell ref="A17:E17"/>
    <mergeCell ref="A6:E6"/>
    <mergeCell ref="A14:E14"/>
    <mergeCell ref="A12:E12"/>
    <mergeCell ref="B1:E1"/>
    <mergeCell ref="A7:E7"/>
    <mergeCell ref="A8:E8"/>
    <mergeCell ref="A9:E9"/>
    <mergeCell ref="A10:E10"/>
    <mergeCell ref="A11:E11"/>
    <mergeCell ref="A3:E3"/>
    <mergeCell ref="A4:E4"/>
  </mergeCells>
  <conditionalFormatting sqref="N36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 E21 E37 E43 E51 E54">
    <cfRule type="colorScale" priority="3">
      <colorScale>
        <cfvo type="num" val="1"/>
        <cfvo type="num" val="2.5"/>
        <cfvo type="num" val="4"/>
        <color rgb="FF008000"/>
        <color rgb="FFFFFF00"/>
        <color rgb="FFFF0000"/>
      </colorScale>
    </cfRule>
  </conditionalFormatting>
  <conditionalFormatting sqref="N32:N36">
    <cfRule type="colorScale" priority="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8:N30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N27"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">
    <cfRule type="colorScale" priority="1">
      <colorScale>
        <cfvo type="num" val="1"/>
        <cfvo type="num" val="2.5"/>
        <cfvo type="num" val="4"/>
        <color rgb="FF008000"/>
        <color rgb="FFFFFF00"/>
        <color rgb="FFFF0000"/>
      </colorScale>
    </cfRule>
  </conditionalFormatting>
  <pageMargins left="0.7" right="0.7" top="0.78740157499999996" bottom="0.78740157499999996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Master CIWVT</vt:lpstr>
    </vt:vector>
  </TitlesOfParts>
  <Company>FMC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Queisser</dc:creator>
  <cp:lastModifiedBy>Nikolas Laudenbach</cp:lastModifiedBy>
  <dcterms:created xsi:type="dcterms:W3CDTF">2012-10-19T14:09:09Z</dcterms:created>
  <dcterms:modified xsi:type="dcterms:W3CDTF">2019-08-15T18:33:47Z</dcterms:modified>
</cp:coreProperties>
</file>