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465" windowWidth="28800" windowHeight="15600"/>
  </bookViews>
  <sheets>
    <sheet name="Notenrechner Bachelor BIW" sheetId="1" r:id="rId1"/>
  </sheets>
  <calcPr calcId="145621" concurrentCalc="0"/>
  <customWorkbookViews>
    <customWorkbookView name="Olli - Persönliche Ansicht" guid="{E2BD71E1-3FAE-A143-BEF0-3B238E9E3A1B}" mergeInterval="0" personalView="1" yWindow="86" windowWidth="1440" windowHeight="702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B18" i="1"/>
  <c r="E46" i="1"/>
  <c r="B46" i="1"/>
  <c r="B75" i="1"/>
  <c r="B74" i="1"/>
  <c r="E19" i="1"/>
  <c r="B19" i="1"/>
  <c r="E20" i="1"/>
  <c r="B20" i="1"/>
  <c r="E21" i="1"/>
  <c r="B21" i="1"/>
  <c r="E22" i="1"/>
  <c r="B22" i="1"/>
  <c r="E23" i="1"/>
  <c r="B23" i="1"/>
  <c r="E25" i="1"/>
  <c r="B25" i="1"/>
  <c r="E26" i="1"/>
  <c r="B26" i="1"/>
  <c r="B24" i="1"/>
  <c r="B17" i="1"/>
  <c r="D18" i="1"/>
  <c r="D19" i="1"/>
  <c r="D20" i="1"/>
  <c r="D21" i="1"/>
  <c r="D22" i="1"/>
  <c r="D23" i="1"/>
  <c r="D25" i="1"/>
  <c r="D26" i="1"/>
  <c r="C24" i="1"/>
  <c r="E24" i="1"/>
  <c r="D24" i="1"/>
  <c r="C17" i="1"/>
  <c r="E29" i="1"/>
  <c r="B29" i="1"/>
  <c r="E30" i="1"/>
  <c r="B30" i="1"/>
  <c r="E31" i="1"/>
  <c r="B31" i="1"/>
  <c r="E32" i="1"/>
  <c r="B32" i="1"/>
  <c r="B28" i="1"/>
  <c r="D29" i="1"/>
  <c r="D30" i="1"/>
  <c r="D31" i="1"/>
  <c r="D32" i="1"/>
  <c r="C28" i="1"/>
  <c r="E35" i="1"/>
  <c r="B35" i="1"/>
  <c r="E36" i="1"/>
  <c r="B36" i="1"/>
  <c r="E37" i="1"/>
  <c r="B37" i="1"/>
  <c r="E38" i="1"/>
  <c r="B38" i="1"/>
  <c r="B34" i="1"/>
  <c r="D35" i="1"/>
  <c r="D36" i="1"/>
  <c r="D37" i="1"/>
  <c r="D38" i="1"/>
  <c r="C34" i="1"/>
  <c r="E41" i="1"/>
  <c r="B41" i="1"/>
  <c r="E42" i="1"/>
  <c r="B42" i="1"/>
  <c r="E43" i="1"/>
  <c r="B43" i="1"/>
  <c r="B40" i="1"/>
  <c r="D41" i="1"/>
  <c r="D42" i="1"/>
  <c r="D43" i="1"/>
  <c r="C40" i="1"/>
  <c r="E48" i="1"/>
  <c r="B48" i="1"/>
  <c r="B49" i="1"/>
  <c r="B47" i="1"/>
  <c r="E50" i="1"/>
  <c r="B50" i="1"/>
  <c r="E51" i="1"/>
  <c r="B51" i="1"/>
  <c r="E52" i="1"/>
  <c r="B52" i="1"/>
  <c r="E54" i="1"/>
  <c r="B54" i="1"/>
  <c r="E55" i="1"/>
  <c r="B55" i="1"/>
  <c r="E56" i="1"/>
  <c r="B56" i="1"/>
  <c r="B53" i="1"/>
  <c r="B45" i="1"/>
  <c r="D46" i="1"/>
  <c r="D48" i="1"/>
  <c r="C47" i="1"/>
  <c r="E47" i="1"/>
  <c r="D47" i="1"/>
  <c r="D50" i="1"/>
  <c r="D51" i="1"/>
  <c r="D52" i="1"/>
  <c r="D54" i="1"/>
  <c r="D55" i="1"/>
  <c r="D56" i="1"/>
  <c r="C53" i="1"/>
  <c r="E53" i="1"/>
  <c r="D53" i="1"/>
  <c r="C45" i="1"/>
  <c r="E64" i="1"/>
  <c r="B64" i="1"/>
  <c r="B63" i="1"/>
  <c r="D64" i="1"/>
  <c r="C63" i="1"/>
  <c r="E67" i="1"/>
  <c r="B67" i="1"/>
  <c r="B66" i="1"/>
  <c r="D67" i="1"/>
  <c r="C66" i="1"/>
  <c r="B70" i="1"/>
  <c r="E17" i="1"/>
  <c r="E28" i="1"/>
  <c r="E34" i="1"/>
  <c r="E40" i="1"/>
  <c r="E45" i="1"/>
  <c r="E63" i="1"/>
  <c r="E66" i="1"/>
  <c r="C69" i="1"/>
  <c r="B59" i="1"/>
  <c r="B60" i="1"/>
  <c r="B58" i="1"/>
  <c r="B69" i="1"/>
  <c r="B61" i="1"/>
  <c r="E69" i="1"/>
  <c r="B77" i="1"/>
  <c r="A77" i="1"/>
  <c r="C58" i="1"/>
</calcChain>
</file>

<file path=xl/sharedStrings.xml><?xml version="1.0" encoding="utf-8"?>
<sst xmlns="http://schemas.openxmlformats.org/spreadsheetml/2006/main" count="70" uniqueCount="67">
  <si>
    <t>Regelungstechnik und Systemdynamik</t>
  </si>
  <si>
    <t>Fluiddynamik</t>
  </si>
  <si>
    <t>Nichttechnische Wahlfächer</t>
  </si>
  <si>
    <t>ECTS</t>
  </si>
  <si>
    <t>Note</t>
  </si>
  <si>
    <t>Bachelorarbeit</t>
  </si>
  <si>
    <t>Faktor</t>
  </si>
  <si>
    <t>-</t>
  </si>
  <si>
    <t>Schnitte</t>
  </si>
  <si>
    <t>Notenzählende ECTS</t>
  </si>
  <si>
    <t>Gesamtstand</t>
  </si>
  <si>
    <t>Ethik und Stoffkreisläufe</t>
  </si>
  <si>
    <t>bestanden?</t>
  </si>
  <si>
    <t>erreichte ECTS</t>
  </si>
  <si>
    <t>Wir übernehmen kein Gewähr auf Richtigkeit und Vollständigkeit!</t>
  </si>
  <si>
    <t>Organische Chemie</t>
  </si>
  <si>
    <t>Grundlagen der Wärme- und Stoffübertragung</t>
  </si>
  <si>
    <t>Chemische Verfahrenstechnik</t>
  </si>
  <si>
    <t>Thermische Verfahrenstechnik</t>
  </si>
  <si>
    <t>Mechanische Verfahrenstechnik</t>
  </si>
  <si>
    <t>Gewichtung</t>
  </si>
  <si>
    <r>
      <rPr>
        <b/>
        <sz val="16"/>
        <rFont val="Calibri"/>
        <family val="2"/>
        <scheme val="minor"/>
      </rPr>
      <t>Notenberechnung (</t>
    </r>
    <r>
      <rPr>
        <b/>
        <sz val="16"/>
        <color theme="4"/>
        <rFont val="Calibri"/>
        <family val="2"/>
        <scheme val="minor"/>
      </rPr>
      <t>Fächer</t>
    </r>
    <r>
      <rPr>
        <b/>
        <sz val="16"/>
        <color theme="1"/>
        <rFont val="Calibri"/>
        <family val="2"/>
        <scheme val="minor"/>
      </rPr>
      <t xml:space="preserve"> und </t>
    </r>
    <r>
      <rPr>
        <b/>
        <sz val="16"/>
        <color theme="6"/>
        <rFont val="Calibri"/>
        <family val="2"/>
        <scheme val="minor"/>
      </rPr>
      <t>Module</t>
    </r>
    <r>
      <rPr>
        <b/>
        <sz val="16"/>
        <rFont val="Calibri"/>
        <family val="2"/>
        <scheme val="minor"/>
      </rPr>
      <t>)</t>
    </r>
  </si>
  <si>
    <t>Stand: 12/2015</t>
  </si>
  <si>
    <t>©Fachschaft Maschinenbau/Chemieingenieurwesen</t>
  </si>
  <si>
    <t>Mathematisch-Naturwissenschaftliche Grundlagen</t>
  </si>
  <si>
    <t>Programmieren und numerische Methoden</t>
  </si>
  <si>
    <t>Physik</t>
  </si>
  <si>
    <t>Ingenieurwissenschaftliche Grundlagen</t>
  </si>
  <si>
    <t>Technische Mechanik: Dynamik</t>
  </si>
  <si>
    <t>Thermodynamik und Transportprozesse</t>
  </si>
  <si>
    <t>Verfahrenstechnische Grundlagen</t>
  </si>
  <si>
    <t>Überfachliche Qualifikationen (2 aus 3 müssen bestanden sein)</t>
  </si>
  <si>
    <t>Industriebetriebswirtschaftslehre</t>
  </si>
  <si>
    <t>Technische Thermodynamik I</t>
  </si>
  <si>
    <t>Technische Thermodynamik II</t>
  </si>
  <si>
    <t>Höhere Mathematik III</t>
  </si>
  <si>
    <t>Höhere Mathematik II</t>
  </si>
  <si>
    <t>Höhere Mathematik I</t>
  </si>
  <si>
    <t>Profilfächer</t>
  </si>
  <si>
    <t>SPO 2015</t>
  </si>
  <si>
    <t>Hier kannst du deine Wahlpflichtfächer, dein Profilfach und deine Bachelorarbeit eintragen</t>
  </si>
  <si>
    <t>Allgemeine Chemie und Chemie in wässrigen Lösungen</t>
  </si>
  <si>
    <t>Praktikum Allgemeine Chemie und Chemie in wässrigen Lösungen</t>
  </si>
  <si>
    <t>Allgemeine Chemie und Chemie in wässrigen Lösungen (VL &amp; Ü)</t>
  </si>
  <si>
    <t>Technische Mechanik: Statik und Festigkeitslehre</t>
  </si>
  <si>
    <t>Konstruktiver Apparatebau</t>
  </si>
  <si>
    <t>Biologie und Biotechnologie</t>
  </si>
  <si>
    <t>Biologie im Ingenieurwesen I</t>
  </si>
  <si>
    <t>Biologie im Ingenieurwesen II</t>
  </si>
  <si>
    <t>Biologie im Ingenieurwesen II (VL &amp; Ü)</t>
  </si>
  <si>
    <t>Praktikum Mikrobiologie</t>
  </si>
  <si>
    <t>Bioprozesstechnik</t>
  </si>
  <si>
    <t>Biotechnologische Trennverfahren</t>
  </si>
  <si>
    <t>Lebensmittelbiotechnologie</t>
  </si>
  <si>
    <t>Praktikum Biotechnoloie</t>
  </si>
  <si>
    <t>Teil Enzymtechnik</t>
  </si>
  <si>
    <t>Teil Bioverfahrenstechnik</t>
  </si>
  <si>
    <t>Teil Aufarbeitung</t>
  </si>
  <si>
    <t>Orientierungsprüfungen (Höhere Mathematik I &amp; Biologie im Ingenieurwesen I)</t>
  </si>
  <si>
    <r>
      <t xml:space="preserve">Notenrechner Studiengang </t>
    </r>
    <r>
      <rPr>
        <b/>
        <i/>
        <sz val="18"/>
        <color theme="1"/>
        <rFont val="Calibri"/>
        <family val="2"/>
        <scheme val="minor"/>
      </rPr>
      <t>Bachelor Bioingenieurwesen</t>
    </r>
  </si>
  <si>
    <t>How-To zum Ausfüllen des Notenrechners</t>
  </si>
  <si>
    <t>Wenn du das Modul bestanden hast, trage hier "1" (natürlich ohne die " eingeben ;-)) ein (wird zu "bestanden")</t>
  </si>
  <si>
    <t>Trage hier deine jeweilige Note ein: bspw. "2,3" (dann wird dieses Modul automatisch als "bestanden" eingetragen!); wurde etwas ohne Note abgelegt oder anerkannt, gib "100" ein</t>
  </si>
  <si>
    <t>Derzeit erreichte Gesamtpunktzahl</t>
  </si>
  <si>
    <t>Derzeitige Gesamtnote</t>
  </si>
  <si>
    <t>Profilfach: Onlinewahl</t>
  </si>
  <si>
    <t>Titel der Bachelorarbeit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</si>
</sst>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=1]&quot;bestanden&quot;;[=0]&quot;nicht bestanden&quot;;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2"/>
      <color theme="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theme="6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5" fontId="5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14" fillId="0" borderId="24" xfId="0" applyFont="1" applyBorder="1" applyProtection="1"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165" fontId="14" fillId="0" borderId="25" xfId="0" applyNumberFormat="1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Protection="1"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Protection="1"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165" fontId="18" fillId="0" borderId="6" xfId="0" applyNumberFormat="1" applyFont="1" applyBorder="1" applyAlignment="1" applyProtection="1">
      <alignment horizontal="center" vertical="center"/>
      <protection hidden="1"/>
    </xf>
    <xf numFmtId="0" fontId="13" fillId="0" borderId="9" xfId="0" applyFont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13" fillId="0" borderId="13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Protection="1"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165" fontId="7" fillId="0" borderId="5" xfId="0" applyNumberFormat="1" applyFont="1" applyBorder="1" applyAlignment="1" applyProtection="1">
      <alignment horizontal="center" vertical="center"/>
      <protection hidden="1"/>
    </xf>
    <xf numFmtId="0" fontId="11" fillId="0" borderId="9" xfId="0" applyFont="1" applyBorder="1" applyProtection="1">
      <protection hidden="1"/>
    </xf>
    <xf numFmtId="0" fontId="21" fillId="0" borderId="19" xfId="0" applyFont="1" applyBorder="1" applyProtection="1">
      <protection hidden="1"/>
    </xf>
    <xf numFmtId="0" fontId="21" fillId="4" borderId="8" xfId="0" applyFont="1" applyFill="1" applyBorder="1" applyAlignment="1" applyProtection="1">
      <alignment horizontal="center" vertical="center"/>
      <protection hidden="1"/>
    </xf>
    <xf numFmtId="165" fontId="22" fillId="0" borderId="8" xfId="0" applyNumberFormat="1" applyFont="1" applyBorder="1" applyAlignment="1" applyProtection="1">
      <alignment horizontal="center" vertical="center"/>
      <protection hidden="1"/>
    </xf>
    <xf numFmtId="164" fontId="21" fillId="0" borderId="20" xfId="0" applyNumberFormat="1" applyFont="1" applyBorder="1" applyAlignment="1" applyProtection="1">
      <alignment horizontal="center" vertical="center"/>
      <protection hidden="1"/>
    </xf>
    <xf numFmtId="0" fontId="15" fillId="0" borderId="21" xfId="0" applyFont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1" xfId="0" applyFont="1" applyBorder="1" applyProtection="1">
      <protection hidden="1"/>
    </xf>
    <xf numFmtId="0" fontId="7" fillId="0" borderId="0" xfId="0" applyFont="1" applyFill="1" applyProtection="1">
      <protection hidden="1"/>
    </xf>
    <xf numFmtId="165" fontId="12" fillId="0" borderId="22" xfId="0" applyNumberFormat="1" applyFont="1" applyBorder="1" applyAlignment="1" applyProtection="1">
      <alignment horizontal="center" vertical="center"/>
      <protection hidden="1"/>
    </xf>
    <xf numFmtId="164" fontId="12" fillId="0" borderId="23" xfId="0" applyNumberFormat="1" applyFont="1" applyFill="1" applyBorder="1" applyAlignment="1" applyProtection="1">
      <alignment horizontal="center" vertical="center"/>
      <protection hidden="1"/>
    </xf>
    <xf numFmtId="165" fontId="20" fillId="0" borderId="6" xfId="0" applyNumberFormat="1" applyFont="1" applyBorder="1" applyAlignment="1" applyProtection="1">
      <alignment horizontal="center" vertical="center"/>
      <protection hidden="1"/>
    </xf>
    <xf numFmtId="164" fontId="24" fillId="0" borderId="12" xfId="0" applyNumberFormat="1" applyFont="1" applyBorder="1" applyAlignment="1" applyProtection="1">
      <alignment horizontal="center" vertical="center"/>
      <protection hidden="1"/>
    </xf>
    <xf numFmtId="164" fontId="24" fillId="5" borderId="12" xfId="0" applyNumberFormat="1" applyFont="1" applyFill="1" applyBorder="1" applyAlignment="1" applyProtection="1">
      <alignment horizontal="center" vertical="center"/>
      <protection hidden="1"/>
    </xf>
    <xf numFmtId="164" fontId="15" fillId="2" borderId="0" xfId="0" applyNumberFormat="1" applyFont="1" applyFill="1" applyBorder="1" applyAlignment="1" applyProtection="1">
      <alignment horizontal="center" vertical="center"/>
      <protection locked="0" hidden="1"/>
    </xf>
    <xf numFmtId="164" fontId="12" fillId="0" borderId="0" xfId="0" applyNumberFormat="1" applyFont="1" applyBorder="1" applyAlignment="1" applyProtection="1">
      <alignment horizontal="center" vertical="center"/>
      <protection hidden="1"/>
    </xf>
    <xf numFmtId="164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64" fontId="15" fillId="2" borderId="3" xfId="0" applyNumberFormat="1" applyFont="1" applyFill="1" applyBorder="1" applyAlignment="1" applyProtection="1">
      <alignment horizontal="center" vertical="center"/>
      <protection locked="0" hidden="1"/>
    </xf>
    <xf numFmtId="164" fontId="15" fillId="2" borderId="5" xfId="0" applyNumberFormat="1" applyFont="1" applyFill="1" applyBorder="1" applyAlignment="1" applyProtection="1">
      <alignment horizontal="center" vertical="center"/>
      <protection locked="0" hidden="1"/>
    </xf>
    <xf numFmtId="164" fontId="23" fillId="0" borderId="2" xfId="0" applyNumberFormat="1" applyFont="1" applyBorder="1" applyAlignment="1" applyProtection="1">
      <alignment horizontal="center" vertical="center"/>
      <protection hidden="1"/>
    </xf>
    <xf numFmtId="166" fontId="15" fillId="3" borderId="14" xfId="0" applyNumberFormat="1" applyFont="1" applyFill="1" applyBorder="1" applyAlignment="1" applyProtection="1">
      <alignment horizontal="center" vertical="center"/>
      <protection locked="0" hidden="1"/>
    </xf>
    <xf numFmtId="166" fontId="15" fillId="3" borderId="28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Border="1" applyProtection="1"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165" fontId="7" fillId="0" borderId="4" xfId="0" applyNumberFormat="1" applyFont="1" applyBorder="1" applyAlignment="1" applyProtection="1">
      <alignment horizontal="center" vertical="center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6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3" fillId="6" borderId="15" xfId="0" applyFont="1" applyFill="1" applyBorder="1" applyProtection="1">
      <protection locked="0"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166" fontId="12" fillId="0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center" vertical="center"/>
      <protection hidden="1"/>
    </xf>
    <xf numFmtId="164" fontId="12" fillId="0" borderId="7" xfId="0" applyNumberFormat="1" applyFont="1" applyBorder="1" applyAlignment="1" applyProtection="1">
      <alignment horizontal="center" vertical="center"/>
      <protection hidden="1"/>
    </xf>
    <xf numFmtId="166" fontId="12" fillId="0" borderId="16" xfId="0" applyNumberFormat="1" applyFont="1" applyFill="1" applyBorder="1" applyAlignment="1" applyProtection="1">
      <alignment horizontal="center" vertical="center"/>
      <protection hidden="1"/>
    </xf>
    <xf numFmtId="0" fontId="13" fillId="6" borderId="27" xfId="0" applyFont="1" applyFill="1" applyBorder="1" applyProtection="1">
      <protection locked="0" hidden="1"/>
    </xf>
    <xf numFmtId="0" fontId="15" fillId="0" borderId="30" xfId="0" applyFont="1" applyBorder="1" applyProtection="1">
      <protection hidden="1"/>
    </xf>
    <xf numFmtId="0" fontId="15" fillId="0" borderId="31" xfId="0" applyFont="1" applyBorder="1" applyAlignment="1" applyProtection="1">
      <alignment horizontal="center" vertical="center"/>
      <protection hidden="1"/>
    </xf>
    <xf numFmtId="165" fontId="7" fillId="0" borderId="31" xfId="0" applyNumberFormat="1" applyFont="1" applyBorder="1" applyAlignment="1" applyProtection="1">
      <alignment horizontal="center" vertical="center"/>
      <protection hidden="1"/>
    </xf>
    <xf numFmtId="164" fontId="7" fillId="0" borderId="32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4" fontId="27" fillId="2" borderId="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64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Font="1" applyBorder="1" applyProtection="1">
      <protection hidden="1"/>
    </xf>
    <xf numFmtId="164" fontId="31" fillId="0" borderId="0" xfId="0" applyNumberFormat="1" applyFont="1" applyBorder="1" applyAlignment="1" applyProtection="1">
      <alignment horizontal="center" vertical="center"/>
      <protection hidden="1"/>
    </xf>
    <xf numFmtId="166" fontId="31" fillId="0" borderId="10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Font="1" applyBorder="1" applyAlignment="1" applyProtection="1">
      <alignment horizontal="center" vertical="center"/>
      <protection hidden="1"/>
    </xf>
    <xf numFmtId="166" fontId="27" fillId="3" borderId="10" xfId="0" applyNumberFormat="1" applyFont="1" applyFill="1" applyBorder="1" applyAlignment="1" applyProtection="1">
      <alignment horizontal="center" vertical="center"/>
      <protection locked="0"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6" fontId="12" fillId="0" borderId="28" xfId="0" applyNumberFormat="1" applyFont="1" applyFill="1" applyBorder="1" applyAlignment="1" applyProtection="1">
      <alignment horizontal="center" vertical="center"/>
      <protection hidden="1"/>
    </xf>
    <xf numFmtId="166" fontId="15" fillId="3" borderId="10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Border="1" applyAlignment="1" applyProtection="1">
      <alignment horizontal="left"/>
      <protection hidden="1"/>
    </xf>
    <xf numFmtId="0" fontId="23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wrapText="1"/>
      <protection hidden="1"/>
    </xf>
    <xf numFmtId="0" fontId="23" fillId="0" borderId="0" xfId="0" applyFont="1" applyBorder="1" applyProtection="1">
      <protection hidden="1"/>
    </xf>
    <xf numFmtId="0" fontId="25" fillId="0" borderId="0" xfId="0" applyFont="1" applyBorder="1" applyAlignment="1" applyProtection="1"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13" xfId="0" applyFont="1" applyBorder="1" applyProtection="1"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164" fontId="27" fillId="2" borderId="5" xfId="0" applyNumberFormat="1" applyFont="1" applyFill="1" applyBorder="1" applyAlignment="1" applyProtection="1">
      <alignment horizontal="center" vertical="center"/>
      <protection locked="0" hidden="1"/>
    </xf>
    <xf numFmtId="164" fontId="31" fillId="0" borderId="5" xfId="0" applyNumberFormat="1" applyFont="1" applyBorder="1" applyAlignment="1" applyProtection="1">
      <alignment horizontal="center" vertical="center"/>
      <protection hidden="1"/>
    </xf>
    <xf numFmtId="166" fontId="31" fillId="0" borderId="14" xfId="0" applyNumberFormat="1" applyFont="1" applyFill="1" applyBorder="1" applyAlignment="1" applyProtection="1">
      <alignment horizontal="center" vertical="center"/>
      <protection hidden="1"/>
    </xf>
    <xf numFmtId="0" fontId="23" fillId="0" borderId="29" xfId="0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23" fillId="2" borderId="0" xfId="0" applyFont="1" applyFill="1" applyBorder="1" applyAlignment="1" applyProtection="1">
      <alignment horizontal="left" wrapText="1"/>
      <protection hidden="1"/>
    </xf>
    <xf numFmtId="0" fontId="23" fillId="3" borderId="0" xfId="0" applyFont="1" applyFill="1" applyBorder="1" applyAlignment="1" applyProtection="1">
      <alignment horizontal="left"/>
      <protection hidden="1"/>
    </xf>
    <xf numFmtId="0" fontId="23" fillId="6" borderId="0" xfId="0" applyFont="1" applyFill="1" applyBorder="1" applyAlignment="1" applyProtection="1">
      <alignment horizontal="left"/>
      <protection hidden="1"/>
    </xf>
    <xf numFmtId="0" fontId="23" fillId="4" borderId="0" xfId="0" applyFont="1" applyFill="1" applyBorder="1" applyAlignment="1" applyProtection="1">
      <alignment horizontal="left"/>
      <protection hidden="1"/>
    </xf>
    <xf numFmtId="0" fontId="28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</cellXfs>
  <cellStyles count="2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C18" sqref="C18"/>
    </sheetView>
  </sheetViews>
  <sheetFormatPr baseColWidth="10" defaultColWidth="47.28515625" defaultRowHeight="15.75" x14ac:dyDescent="0.25"/>
  <cols>
    <col min="1" max="1" width="72.42578125" style="4" customWidth="1"/>
    <col min="2" max="2" width="16.42578125" style="36" customWidth="1"/>
    <col min="3" max="4" width="16.42578125" style="37" customWidth="1"/>
    <col min="5" max="5" width="22.85546875" style="36" customWidth="1"/>
    <col min="6" max="6" width="63.85546875" style="4" customWidth="1"/>
    <col min="7" max="16384" width="47.28515625" style="4"/>
  </cols>
  <sheetData>
    <row r="1" spans="1:6" x14ac:dyDescent="0.25">
      <c r="A1" s="76" t="s">
        <v>22</v>
      </c>
      <c r="B1" s="102" t="s">
        <v>23</v>
      </c>
      <c r="C1" s="103"/>
      <c r="D1" s="103"/>
      <c r="E1" s="103"/>
      <c r="F1" s="75"/>
    </row>
    <row r="2" spans="1:6" ht="15.95" x14ac:dyDescent="0.2">
      <c r="A2" s="76"/>
      <c r="B2" s="93"/>
      <c r="C2" s="94"/>
      <c r="D2" s="94"/>
      <c r="E2" s="94"/>
      <c r="F2" s="75"/>
    </row>
    <row r="3" spans="1:6" ht="23.25" x14ac:dyDescent="0.35">
      <c r="A3" s="108" t="s">
        <v>59</v>
      </c>
      <c r="B3" s="108"/>
      <c r="C3" s="108"/>
      <c r="D3" s="108"/>
      <c r="E3" s="108"/>
      <c r="F3" s="75"/>
    </row>
    <row r="4" spans="1:6" ht="24" x14ac:dyDescent="0.3">
      <c r="A4" s="109" t="s">
        <v>39</v>
      </c>
      <c r="B4" s="109"/>
      <c r="C4" s="109"/>
      <c r="D4" s="109"/>
      <c r="E4" s="109"/>
      <c r="F4" s="75"/>
    </row>
    <row r="5" spans="1:6" x14ac:dyDescent="0.25">
      <c r="A5" s="1"/>
      <c r="B5" s="2"/>
      <c r="C5" s="3"/>
      <c r="D5" s="3"/>
      <c r="E5" s="2"/>
    </row>
    <row r="6" spans="1:6" ht="21" x14ac:dyDescent="0.35">
      <c r="A6" s="110" t="s">
        <v>60</v>
      </c>
      <c r="B6" s="110"/>
      <c r="C6" s="110"/>
      <c r="D6" s="110"/>
      <c r="E6" s="110"/>
      <c r="F6" s="87"/>
    </row>
    <row r="7" spans="1:6" ht="18.95" customHeight="1" x14ac:dyDescent="0.3">
      <c r="A7" s="105" t="s">
        <v>61</v>
      </c>
      <c r="B7" s="105"/>
      <c r="C7" s="105"/>
      <c r="D7" s="105"/>
      <c r="E7" s="105"/>
      <c r="F7" s="88"/>
    </row>
    <row r="8" spans="1:6" ht="36.950000000000003" customHeight="1" x14ac:dyDescent="0.3">
      <c r="A8" s="104" t="s">
        <v>62</v>
      </c>
      <c r="B8" s="104"/>
      <c r="C8" s="104"/>
      <c r="D8" s="104"/>
      <c r="E8" s="104"/>
      <c r="F8" s="89"/>
    </row>
    <row r="9" spans="1:6" ht="18.75" x14ac:dyDescent="0.3">
      <c r="A9" s="106" t="s">
        <v>40</v>
      </c>
      <c r="B9" s="106"/>
      <c r="C9" s="106"/>
      <c r="D9" s="106"/>
      <c r="E9" s="106"/>
      <c r="F9" s="88"/>
    </row>
    <row r="10" spans="1:6" ht="18.95" customHeight="1" x14ac:dyDescent="0.3">
      <c r="A10" s="107" t="s">
        <v>63</v>
      </c>
      <c r="B10" s="107"/>
      <c r="C10" s="107"/>
      <c r="D10" s="107"/>
      <c r="E10" s="107"/>
      <c r="F10" s="88"/>
    </row>
    <row r="11" spans="1:6" ht="20.100000000000001" customHeight="1" thickBot="1" x14ac:dyDescent="0.35">
      <c r="A11" s="100" t="s">
        <v>64</v>
      </c>
      <c r="B11" s="100"/>
      <c r="C11" s="100"/>
      <c r="D11" s="100"/>
      <c r="E11" s="100"/>
      <c r="F11" s="88"/>
    </row>
    <row r="12" spans="1:6" ht="19.5" thickTop="1" x14ac:dyDescent="0.3">
      <c r="A12" s="90"/>
      <c r="B12" s="90"/>
      <c r="C12" s="90"/>
      <c r="D12" s="90"/>
      <c r="E12" s="90"/>
      <c r="F12" s="90"/>
    </row>
    <row r="13" spans="1:6" ht="18.75" x14ac:dyDescent="0.3">
      <c r="A13" s="101" t="s">
        <v>14</v>
      </c>
      <c r="B13" s="101"/>
      <c r="C13" s="101"/>
      <c r="D13" s="101"/>
      <c r="E13" s="101"/>
      <c r="F13" s="91"/>
    </row>
    <row r="14" spans="1:6" ht="17.100000000000001" thickBot="1" x14ac:dyDescent="0.25">
      <c r="A14" s="1"/>
      <c r="B14" s="2"/>
      <c r="C14" s="3"/>
      <c r="D14" s="3"/>
      <c r="E14" s="2"/>
    </row>
    <row r="15" spans="1:6" ht="22.5" thickTop="1" thickBot="1" x14ac:dyDescent="0.4">
      <c r="A15" s="5" t="s">
        <v>21</v>
      </c>
      <c r="B15" s="6" t="s">
        <v>3</v>
      </c>
      <c r="C15" s="7" t="s">
        <v>4</v>
      </c>
      <c r="D15" s="7" t="s">
        <v>20</v>
      </c>
      <c r="E15" s="8" t="s">
        <v>8</v>
      </c>
    </row>
    <row r="16" spans="1:6" ht="18" thickTop="1" thickBot="1" x14ac:dyDescent="0.25">
      <c r="A16" s="9"/>
      <c r="B16" s="10"/>
      <c r="C16" s="11"/>
      <c r="D16" s="11"/>
      <c r="E16" s="12"/>
    </row>
    <row r="17" spans="1:5" ht="18.95" x14ac:dyDescent="0.25">
      <c r="A17" s="13" t="s">
        <v>24</v>
      </c>
      <c r="B17" s="14">
        <f>SUM(B18:B24)</f>
        <v>0</v>
      </c>
      <c r="C17" s="15">
        <f>IF(OR(B17=0,SUM(D18:D24)=0),0,SUM(D18:D24)/(SUMIFS(B18:B23,E18:E23,1,C18:C23,"&lt;&gt;100")+SUMIFS(B24:B24,D24:D24,"&lt;&gt;0")))</f>
        <v>0</v>
      </c>
      <c r="D17" s="15"/>
      <c r="E17" s="45">
        <f>ROUNDDOWN(C17,1)</f>
        <v>0</v>
      </c>
    </row>
    <row r="18" spans="1:5" x14ac:dyDescent="0.25">
      <c r="A18" s="16" t="s">
        <v>37</v>
      </c>
      <c r="B18" s="17">
        <f>IF(E18,7,0)</f>
        <v>0</v>
      </c>
      <c r="C18" s="47"/>
      <c r="D18" s="48">
        <f t="shared" ref="D18:D23" si="0">IF(OR(E18=0,C18=100),0,B18*C18)</f>
        <v>0</v>
      </c>
      <c r="E18" s="60">
        <f t="shared" ref="E18:E23" si="1">IF(OR(C18=1,C18=1.3,C18=1.7,C18=2,C18=2.3,C18=2.7,C18=3,C18=3.3,C18=3.7,C18=4,C18=100),1,0)</f>
        <v>0</v>
      </c>
    </row>
    <row r="19" spans="1:5" x14ac:dyDescent="0.25">
      <c r="A19" s="16" t="s">
        <v>36</v>
      </c>
      <c r="B19" s="17">
        <f>IF(E19,7,0)</f>
        <v>0</v>
      </c>
      <c r="C19" s="47"/>
      <c r="D19" s="48">
        <f t="shared" si="0"/>
        <v>0</v>
      </c>
      <c r="E19" s="60">
        <f t="shared" si="1"/>
        <v>0</v>
      </c>
    </row>
    <row r="20" spans="1:5" x14ac:dyDescent="0.25">
      <c r="A20" s="16" t="s">
        <v>35</v>
      </c>
      <c r="B20" s="17">
        <f>IF(E20,7,0)</f>
        <v>0</v>
      </c>
      <c r="C20" s="47"/>
      <c r="D20" s="48">
        <f t="shared" si="0"/>
        <v>0</v>
      </c>
      <c r="E20" s="60">
        <f t="shared" si="1"/>
        <v>0</v>
      </c>
    </row>
    <row r="21" spans="1:5" ht="15.95" x14ac:dyDescent="0.2">
      <c r="A21" s="16" t="s">
        <v>25</v>
      </c>
      <c r="B21" s="77">
        <f>IF(E21,5,0)</f>
        <v>0</v>
      </c>
      <c r="C21" s="47"/>
      <c r="D21" s="48">
        <f t="shared" si="0"/>
        <v>0</v>
      </c>
      <c r="E21" s="60">
        <f t="shared" si="1"/>
        <v>0</v>
      </c>
    </row>
    <row r="22" spans="1:5" ht="15.95" x14ac:dyDescent="0.2">
      <c r="A22" s="16" t="s">
        <v>15</v>
      </c>
      <c r="B22" s="17">
        <f>IF(E22,5,0)</f>
        <v>0</v>
      </c>
      <c r="C22" s="47"/>
      <c r="D22" s="48">
        <f t="shared" si="0"/>
        <v>0</v>
      </c>
      <c r="E22" s="60">
        <f t="shared" si="1"/>
        <v>0</v>
      </c>
    </row>
    <row r="23" spans="1:5" ht="15.95" x14ac:dyDescent="0.2">
      <c r="A23" s="16" t="s">
        <v>26</v>
      </c>
      <c r="B23" s="17">
        <f>IF(E23,7,0)</f>
        <v>0</v>
      </c>
      <c r="C23" s="47"/>
      <c r="D23" s="48">
        <f t="shared" si="0"/>
        <v>0</v>
      </c>
      <c r="E23" s="60">
        <f t="shared" si="1"/>
        <v>0</v>
      </c>
    </row>
    <row r="24" spans="1:5" x14ac:dyDescent="0.25">
      <c r="A24" s="16" t="s">
        <v>41</v>
      </c>
      <c r="B24" s="77">
        <f>SUM(B25:B26)</f>
        <v>0</v>
      </c>
      <c r="C24" s="92">
        <f>ROUNDDOWN(IF(OR(B24=0,SUM(D25:D26)=0),0,SUM(D25:D26)/SUMIFS(B25:B26,E25:E26,1,C25:C26,"&lt;&gt;100")),1)</f>
        <v>0</v>
      </c>
      <c r="D24" s="48">
        <f>IF(OR(E24=0,C24=100),0,B24*C24)</f>
        <v>0</v>
      </c>
      <c r="E24" s="78">
        <f>ROUNDDOWN(C24,1)</f>
        <v>0</v>
      </c>
    </row>
    <row r="25" spans="1:5" ht="15.95" customHeight="1" x14ac:dyDescent="0.25">
      <c r="A25" s="79" t="s">
        <v>43</v>
      </c>
      <c r="B25" s="73">
        <f>IF(E25, 6, 0)</f>
        <v>0</v>
      </c>
      <c r="C25" s="74"/>
      <c r="D25" s="80">
        <f>IF(OR(E25=0,C25=100),0,B25*C25)</f>
        <v>0</v>
      </c>
      <c r="E25" s="81">
        <f>IF(OR(C25=1,C25=1.3,C25=1.7,C25=2,C25=2.3,C25=2.7,C25=3,C25=3.3,C25=3.7,C25=4,C25=100),1,0)</f>
        <v>0</v>
      </c>
    </row>
    <row r="26" spans="1:5" ht="15.95" customHeight="1" thickBot="1" x14ac:dyDescent="0.3">
      <c r="A26" s="79" t="s">
        <v>42</v>
      </c>
      <c r="B26" s="73">
        <f>IF(E26, 4, 0)</f>
        <v>0</v>
      </c>
      <c r="C26" s="74"/>
      <c r="D26" s="80">
        <f>IF(OR(E26=0,C26=100),0,B26*C26)</f>
        <v>0</v>
      </c>
      <c r="E26" s="81">
        <f>IF(OR(C26=1,C26=1.3,C26=1.7,C26=2,C26=2.3,C26=2.7,C26=3,C26=3.3,C26=3.7,C26=4,C26=100),1,0)</f>
        <v>0</v>
      </c>
    </row>
    <row r="27" spans="1:5" ht="17.100000000000001" thickBot="1" x14ac:dyDescent="0.25">
      <c r="A27" s="55"/>
      <c r="B27" s="56"/>
      <c r="C27" s="57"/>
      <c r="D27" s="57"/>
      <c r="E27" s="58"/>
    </row>
    <row r="28" spans="1:5" ht="18.95" x14ac:dyDescent="0.25">
      <c r="A28" s="13" t="s">
        <v>27</v>
      </c>
      <c r="B28" s="14">
        <f>SUM(B29:B32)</f>
        <v>0</v>
      </c>
      <c r="C28" s="15">
        <f>IF(OR(B28=0,SUM(D29:D32)=0),0,SUM(D29:D32)/SUMIFS(B29:B32,E29:E32,1,C29:C32,"&lt;&gt;100"))</f>
        <v>0</v>
      </c>
      <c r="D28" s="15"/>
      <c r="E28" s="45">
        <f>ROUNDDOWN(C28,1)</f>
        <v>0</v>
      </c>
    </row>
    <row r="29" spans="1:5" ht="15.95" x14ac:dyDescent="0.2">
      <c r="A29" s="25" t="s">
        <v>44</v>
      </c>
      <c r="B29" s="26">
        <f>IF(E29, 7, 0)</f>
        <v>0</v>
      </c>
      <c r="C29" s="50"/>
      <c r="D29" s="48">
        <f>IF(OR(E29=0,C29=100),0,B29*C29)</f>
        <v>0</v>
      </c>
      <c r="E29" s="60">
        <f>IF(OR(C29=1,C29=1.3,C29=1.7,C29=2,C29=2.3,C29=2.7,C29=3,C29=3.3,C29=3.7,C29=4,C29=100),1,0)</f>
        <v>0</v>
      </c>
    </row>
    <row r="30" spans="1:5" ht="15.95" x14ac:dyDescent="0.2">
      <c r="A30" s="16" t="s">
        <v>28</v>
      </c>
      <c r="B30" s="21">
        <f>IF(E30, 5, 0)</f>
        <v>0</v>
      </c>
      <c r="C30" s="47"/>
      <c r="D30" s="48">
        <f>IF(OR(E30=0,C30=100),0,B30*C30)</f>
        <v>0</v>
      </c>
      <c r="E30" s="60">
        <f>IF(OR(C30=1,C30=1.3,C30=1.7,C30=2,C30=2.3,C30=2.7,C30=3,C30=3.3,C30=3.7,C30=4,C30=100),1,0)</f>
        <v>0</v>
      </c>
    </row>
    <row r="31" spans="1:5" ht="15.95" x14ac:dyDescent="0.2">
      <c r="A31" s="16" t="s">
        <v>45</v>
      </c>
      <c r="B31" s="21">
        <f>IF(E31, 7, 0)</f>
        <v>0</v>
      </c>
      <c r="C31" s="47"/>
      <c r="D31" s="48">
        <f>IF(OR(E31=0,C31=100),0,B31*C31)</f>
        <v>0</v>
      </c>
      <c r="E31" s="60">
        <f>IF(OR(C31=1,C31=1.3,C31=1.7,C31=2,C31=2.3,C31=2.7,C31=3,C31=3.3,C31=3.7,C31=4,C31=100),1,0)</f>
        <v>0</v>
      </c>
    </row>
    <row r="32" spans="1:5" ht="17.100000000000001" thickBot="1" x14ac:dyDescent="0.25">
      <c r="A32" s="16" t="s">
        <v>0</v>
      </c>
      <c r="B32" s="21">
        <f>IF(E32, 5, 0)</f>
        <v>0</v>
      </c>
      <c r="C32" s="47"/>
      <c r="D32" s="48">
        <f>IF(OR(E32=0,C32=100),0,B32*C32)</f>
        <v>0</v>
      </c>
      <c r="E32" s="60">
        <f>IF(OR(C32=1,C32=1.3,C32=1.7,C32=2,C32=2.3,C32=2.7,C32=3,C32=3.3,C32=3.7,C32=4,C32=100),1,0)</f>
        <v>0</v>
      </c>
    </row>
    <row r="33" spans="1:6" ht="17.100000000000001" thickBot="1" x14ac:dyDescent="0.25">
      <c r="A33" s="55"/>
      <c r="B33" s="56"/>
      <c r="C33" s="57"/>
      <c r="D33" s="57"/>
      <c r="E33" s="65"/>
      <c r="F33" s="18"/>
    </row>
    <row r="34" spans="1:6" ht="18.95" x14ac:dyDescent="0.25">
      <c r="A34" s="13" t="s">
        <v>29</v>
      </c>
      <c r="B34" s="14">
        <f>SUM(B35:B38)</f>
        <v>0</v>
      </c>
      <c r="C34" s="15">
        <f>IF(OR(B34=0,SUM(D35:D38)=0),0,SUM(D35:D38)/SUMIFS(B35:B38,E35:E38,1,C35:C38,"&lt;&gt;100"))</f>
        <v>0</v>
      </c>
      <c r="D34" s="15"/>
      <c r="E34" s="45">
        <f>ROUNDDOWN(C34,1)</f>
        <v>0</v>
      </c>
    </row>
    <row r="35" spans="1:6" ht="15.95" x14ac:dyDescent="0.2">
      <c r="A35" s="25" t="s">
        <v>33</v>
      </c>
      <c r="B35" s="26">
        <f>IF(E35, 7, 0)</f>
        <v>0</v>
      </c>
      <c r="C35" s="50"/>
      <c r="D35" s="48">
        <f>IF(OR(E35=0,C35=100),0,B35*C35)</f>
        <v>0</v>
      </c>
      <c r="E35" s="60">
        <f>IF(OR(C35=1,C35=1.3,C35=1.7,C35=2,C35=2.3,C35=2.7,C35=3,C35=3.3,C35=3.7,C35=4,C35=100),1,0)</f>
        <v>0</v>
      </c>
    </row>
    <row r="36" spans="1:6" ht="15.95" x14ac:dyDescent="0.2">
      <c r="A36" s="16" t="s">
        <v>34</v>
      </c>
      <c r="B36" s="21">
        <f>IF(E36, 7, 0)</f>
        <v>0</v>
      </c>
      <c r="C36" s="47"/>
      <c r="D36" s="48">
        <f>IF(OR(E36=0,C36=100),0,B36*C36)</f>
        <v>0</v>
      </c>
      <c r="E36" s="60">
        <f>IF(OR(C36=1,C36=1.3,C36=1.7,C36=2,C36=2.3,C36=2.7,C36=3,C36=3.3,C36=3.7,C36=4,C36=100),1,0)</f>
        <v>0</v>
      </c>
    </row>
    <row r="37" spans="1:6" ht="15.95" x14ac:dyDescent="0.2">
      <c r="A37" s="16" t="s">
        <v>1</v>
      </c>
      <c r="B37" s="21">
        <f>IF(E37, 5, 0)</f>
        <v>0</v>
      </c>
      <c r="C37" s="47"/>
      <c r="D37" s="48">
        <f>IF(OR(E37=0,C37=100),0,B37*C37)</f>
        <v>0</v>
      </c>
      <c r="E37" s="60">
        <f>IF(OR(C37=1,C37=1.3,C37=1.7,C37=2,C37=2.3,C37=2.7,C37=3,C37=3.3,C37=3.7,C37=4,C37=100),1,0)</f>
        <v>0</v>
      </c>
    </row>
    <row r="38" spans="1:6" ht="16.5" thickBot="1" x14ac:dyDescent="0.3">
      <c r="A38" s="19" t="s">
        <v>16</v>
      </c>
      <c r="B38" s="28">
        <f>IF(E38, 7, 0)</f>
        <v>0</v>
      </c>
      <c r="C38" s="51"/>
      <c r="D38" s="63">
        <f>IF(OR(E38=0,C38=100),0,B38*C38)</f>
        <v>0</v>
      </c>
      <c r="E38" s="64">
        <f>IF(OR(C38=1,C38=1.3,C38=1.7,C38=2,C38=2.3,C38=2.7,C38=3,C38=3.3,C38=3.7,C38=4,C38=100),1,0)</f>
        <v>0</v>
      </c>
    </row>
    <row r="39" spans="1:6" ht="17.100000000000001" thickBot="1" x14ac:dyDescent="0.25">
      <c r="A39" s="20"/>
      <c r="B39" s="21"/>
      <c r="C39" s="22"/>
      <c r="D39" s="22"/>
      <c r="E39" s="23"/>
      <c r="F39" s="18"/>
    </row>
    <row r="40" spans="1:6" ht="18.95" x14ac:dyDescent="0.25">
      <c r="A40" s="13" t="s">
        <v>30</v>
      </c>
      <c r="B40" s="14">
        <f>SUM(B41:B43)</f>
        <v>0</v>
      </c>
      <c r="C40" s="15">
        <f>IF(OR(B40=0,SUM(D41:D43)=0),0,SUM(D41:D43)/SUMIFS(B41:B43,E41:E43,1,C41:C43,"&lt;&gt;100"))</f>
        <v>0</v>
      </c>
      <c r="D40" s="15"/>
      <c r="E40" s="45">
        <f>ROUNDDOWN(C40,1)</f>
        <v>0</v>
      </c>
      <c r="F40" s="18"/>
    </row>
    <row r="41" spans="1:6" ht="15.95" x14ac:dyDescent="0.2">
      <c r="A41" s="25" t="s">
        <v>19</v>
      </c>
      <c r="B41" s="26">
        <f>IF(E41, 6, 0)</f>
        <v>0</v>
      </c>
      <c r="C41" s="50"/>
      <c r="D41" s="84">
        <f>IF(OR(E41=0,C41=100),0,B41*C41)</f>
        <v>0</v>
      </c>
      <c r="E41" s="85">
        <f>IF(OR(C41=1,C41=1.3,C41=1.7,C41=2,C41=2.3,C41=2.7,C41=3,C41=3.3,C41=3.7,C41=4,C41=100),1,0)</f>
        <v>0</v>
      </c>
      <c r="F41" s="18"/>
    </row>
    <row r="42" spans="1:6" x14ac:dyDescent="0.25">
      <c r="A42" s="16" t="s">
        <v>18</v>
      </c>
      <c r="B42" s="21">
        <f>IF(E42, 6, 0)</f>
        <v>0</v>
      </c>
      <c r="C42" s="47"/>
      <c r="D42" s="48">
        <f>IF(OR(E42=0,C42=100),0,B42*C42)</f>
        <v>0</v>
      </c>
      <c r="E42" s="60">
        <f>IF(OR(C42=1,C42=1.3,C42=1.7,C42=2,C42=2.3,C42=2.7,C42=3,C42=3.3,C42=3.7,C42=4,C42=100),1,0)</f>
        <v>0</v>
      </c>
      <c r="F42" s="18"/>
    </row>
    <row r="43" spans="1:6" ht="16.5" thickBot="1" x14ac:dyDescent="0.3">
      <c r="A43" s="19" t="s">
        <v>17</v>
      </c>
      <c r="B43" s="28">
        <f>IF(E43, 6, 0)</f>
        <v>0</v>
      </c>
      <c r="C43" s="51"/>
      <c r="D43" s="63">
        <f>IF(OR(E43=0,C43=100),0,B43*C43)</f>
        <v>0</v>
      </c>
      <c r="E43" s="64">
        <f>IF(OR(C43=1,C43=1.3,C43=1.7,C43=2,C43=2.3,C43=2.7,C43=3,C43=3.3,C43=3.7,C43=4,C43=100),1,0)</f>
        <v>0</v>
      </c>
      <c r="F43" s="18"/>
    </row>
    <row r="44" spans="1:6" ht="16.5" thickBot="1" x14ac:dyDescent="0.3">
      <c r="A44" s="20"/>
      <c r="B44" s="21"/>
      <c r="C44" s="22"/>
      <c r="D44" s="22"/>
      <c r="E44" s="23"/>
    </row>
    <row r="45" spans="1:6" ht="18.75" x14ac:dyDescent="0.3">
      <c r="A45" s="13" t="s">
        <v>46</v>
      </c>
      <c r="B45" s="14">
        <f>SUM(B46,B47,B50,B51,B52,B53)</f>
        <v>0</v>
      </c>
      <c r="C45" s="15">
        <f>IF(OR(B45=0,SUM(D46,D47,D50,D51,D52,D53)=0),0,SUM(D46,D47,D50,D51,D52,D53)/(SUMIFS(B46:B46,E46:E46,1,C46:C46,"&lt;&gt;100")+SUMIFS(B47:B47,D47:D47,"&lt;&gt;0")+SUMIFS(B50:B50,E50:E50,1,C50:C50,"&lt;&gt;100")+SUMIFS(B51:B51,E51:E51,1,C51:C51,"&lt;&gt;100")+SUMIFS(B52:B52,E52:E52,1,C52:C52,"&lt;&gt;100")+SUMIFS(B53:B53,D53:D53,"&lt;&gt;0")))</f>
        <v>0</v>
      </c>
      <c r="D45" s="15"/>
      <c r="E45" s="45">
        <f>ROUNDDOWN(C45,1)</f>
        <v>0</v>
      </c>
    </row>
    <row r="46" spans="1:6" x14ac:dyDescent="0.25">
      <c r="A46" s="16" t="s">
        <v>47</v>
      </c>
      <c r="B46" s="21">
        <f>IF(E46, 5, 0)</f>
        <v>0</v>
      </c>
      <c r="C46" s="47"/>
      <c r="D46" s="48">
        <f t="shared" ref="D46:D51" si="2">IF(OR(E46=0,C46=100),0,B46*C46)</f>
        <v>0</v>
      </c>
      <c r="E46" s="60">
        <f t="shared" ref="E46:E51" si="3">IF(OR(C46=1,C46=1.3,C46=1.7,C46=2,C46=2.3,C46=2.7,C46=3,C46=3.3,C46=3.7,C46=4,C46=100),1,0)</f>
        <v>0</v>
      </c>
    </row>
    <row r="47" spans="1:6" x14ac:dyDescent="0.25">
      <c r="A47" s="16" t="s">
        <v>48</v>
      </c>
      <c r="B47" s="77">
        <f>SUM(B48:B49)</f>
        <v>0</v>
      </c>
      <c r="C47" s="92">
        <f>ROUNDDOWN(IF(OR(B47=0,SUM(D48:D48)=0),0,D48/B48),1)</f>
        <v>0</v>
      </c>
      <c r="D47" s="48">
        <f t="shared" si="2"/>
        <v>0</v>
      </c>
      <c r="E47" s="78">
        <f>ROUNDDOWN(C47,1)</f>
        <v>0</v>
      </c>
    </row>
    <row r="48" spans="1:6" x14ac:dyDescent="0.25">
      <c r="A48" s="79" t="s">
        <v>49</v>
      </c>
      <c r="B48" s="73">
        <f>IF(E48, 5, 0)</f>
        <v>0</v>
      </c>
      <c r="C48" s="74"/>
      <c r="D48" s="80">
        <f t="shared" si="2"/>
        <v>0</v>
      </c>
      <c r="E48" s="81">
        <f>IF(OR(C48=1,C48=1.3,C48=1.7,C48=2,C48=2.3,C48=2.7,C48=3,C48=3.3,C48=3.7,C48=4,C48=100),1,0)</f>
        <v>0</v>
      </c>
    </row>
    <row r="49" spans="1:7" x14ac:dyDescent="0.25">
      <c r="A49" s="79" t="s">
        <v>50</v>
      </c>
      <c r="B49" s="73">
        <f>IF(E49, 2, 0)</f>
        <v>0</v>
      </c>
      <c r="C49" s="82" t="s">
        <v>7</v>
      </c>
      <c r="D49" s="82"/>
      <c r="E49" s="83">
        <v>0</v>
      </c>
    </row>
    <row r="50" spans="1:7" x14ac:dyDescent="0.25">
      <c r="A50" s="16" t="s">
        <v>51</v>
      </c>
      <c r="B50" s="21">
        <f t="shared" ref="B50" si="4">IF(E50, 6, 0)</f>
        <v>0</v>
      </c>
      <c r="C50" s="47"/>
      <c r="D50" s="48">
        <f t="shared" si="2"/>
        <v>0</v>
      </c>
      <c r="E50" s="60">
        <f t="shared" si="3"/>
        <v>0</v>
      </c>
    </row>
    <row r="51" spans="1:7" x14ac:dyDescent="0.25">
      <c r="A51" s="16" t="s">
        <v>52</v>
      </c>
      <c r="B51" s="21">
        <f>IF(E51, 5, 0)</f>
        <v>0</v>
      </c>
      <c r="C51" s="47"/>
      <c r="D51" s="48">
        <f t="shared" si="2"/>
        <v>0</v>
      </c>
      <c r="E51" s="60">
        <f t="shared" si="3"/>
        <v>0</v>
      </c>
    </row>
    <row r="52" spans="1:7" x14ac:dyDescent="0.25">
      <c r="A52" s="16" t="s">
        <v>53</v>
      </c>
      <c r="B52" s="21">
        <f>IF(E52, 5, 0)</f>
        <v>0</v>
      </c>
      <c r="C52" s="47"/>
      <c r="D52" s="48">
        <f t="shared" ref="D52" si="5">IF(OR(E52=0,C52=100),0,B52*C52)</f>
        <v>0</v>
      </c>
      <c r="E52" s="60">
        <f t="shared" ref="E52" si="6">IF(OR(C52=1,C52=1.3,C52=1.7,C52=2,C52=2.3,C52=2.7,C52=3,C52=3.3,C52=3.7,C52=4,C52=100),1,0)</f>
        <v>0</v>
      </c>
    </row>
    <row r="53" spans="1:7" x14ac:dyDescent="0.25">
      <c r="A53" s="16" t="s">
        <v>54</v>
      </c>
      <c r="B53" s="77">
        <f>SUM(B54:B56)</f>
        <v>0</v>
      </c>
      <c r="C53" s="92">
        <f>ROUNDDOWN(IF(OR(B53=0,SUM(D54:D56)=0),0,SUM(D54:D56)/SUMIFS(B54:B56,E54:E56,1,C54:C56,"&lt;&gt;100")),1)</f>
        <v>0</v>
      </c>
      <c r="D53" s="48">
        <f>IF(OR(E53=0,C53=100),0,B53*C53)</f>
        <v>0</v>
      </c>
      <c r="E53" s="78">
        <f>ROUNDDOWN(C53,1)</f>
        <v>0</v>
      </c>
    </row>
    <row r="54" spans="1:7" x14ac:dyDescent="0.25">
      <c r="A54" s="79" t="s">
        <v>55</v>
      </c>
      <c r="B54" s="73">
        <f>IF(E54, 2, 0)</f>
        <v>0</v>
      </c>
      <c r="C54" s="74"/>
      <c r="D54" s="80">
        <f>IF(OR(E54=0,C54=100),0,B54*C54)</f>
        <v>0</v>
      </c>
      <c r="E54" s="81">
        <f>IF(OR(C54=1,C54=1.3,C54=1.7,C54=2,C54=2.3,C54=2.7,C54=3,C54=3.3,C54=3.7,C54=4,C54=100),1,0)</f>
        <v>0</v>
      </c>
    </row>
    <row r="55" spans="1:7" x14ac:dyDescent="0.25">
      <c r="A55" s="79" t="s">
        <v>56</v>
      </c>
      <c r="B55" s="73">
        <f>IF(E55, 2, 0)</f>
        <v>0</v>
      </c>
      <c r="C55" s="74"/>
      <c r="D55" s="80">
        <f>IF(OR(E55=0,C55=100),0,B55*C55)</f>
        <v>0</v>
      </c>
      <c r="E55" s="81">
        <f>IF(OR(C55=1,C55=1.3,C55=1.7,C55=2,C55=2.3,C55=2.7,C55=3,C55=3.3,C55=3.7,C55=4,C55=100),1,0)</f>
        <v>0</v>
      </c>
    </row>
    <row r="56" spans="1:7" ht="16.5" thickBot="1" x14ac:dyDescent="0.3">
      <c r="A56" s="95" t="s">
        <v>57</v>
      </c>
      <c r="B56" s="96">
        <f>IF(E56, 2, 0)</f>
        <v>0</v>
      </c>
      <c r="C56" s="97"/>
      <c r="D56" s="98">
        <f>IF(OR(E56=0,C56=100),0,B56*C56)</f>
        <v>0</v>
      </c>
      <c r="E56" s="99">
        <f>IF(OR(C56=1,C56=1.3,C56=1.7,C56=2,C56=2.3,C56=2.7,C56=3,C56=3.3,C56=3.7,C56=4,C56=100),1,0)</f>
        <v>0</v>
      </c>
    </row>
    <row r="57" spans="1:7" ht="16.5" thickBot="1" x14ac:dyDescent="0.3">
      <c r="A57" s="20"/>
      <c r="B57" s="21"/>
      <c r="C57" s="22"/>
      <c r="D57" s="22"/>
      <c r="E57" s="23"/>
      <c r="G57" s="59"/>
    </row>
    <row r="58" spans="1:7" ht="18.75" x14ac:dyDescent="0.3">
      <c r="A58" s="13" t="s">
        <v>31</v>
      </c>
      <c r="B58" s="14">
        <f>IF(SUM(B59:B61)&gt;6,6,SUM(B59:B61))</f>
        <v>0</v>
      </c>
      <c r="C58" s="44">
        <f>IF(B60=0,0,D60/B60)</f>
        <v>0</v>
      </c>
      <c r="D58" s="15"/>
      <c r="E58" s="46"/>
    </row>
    <row r="59" spans="1:7" x14ac:dyDescent="0.25">
      <c r="A59" s="25" t="s">
        <v>11</v>
      </c>
      <c r="B59" s="26">
        <f>IF(E59, 3, 0)</f>
        <v>0</v>
      </c>
      <c r="C59" s="27" t="s">
        <v>7</v>
      </c>
      <c r="D59" s="27"/>
      <c r="E59" s="54">
        <v>0</v>
      </c>
    </row>
    <row r="60" spans="1:7" x14ac:dyDescent="0.25">
      <c r="A60" s="16" t="s">
        <v>32</v>
      </c>
      <c r="B60" s="21">
        <f>IF(E60, 3, 0)</f>
        <v>0</v>
      </c>
      <c r="C60" s="22" t="s">
        <v>7</v>
      </c>
      <c r="D60" s="22"/>
      <c r="E60" s="86">
        <v>0</v>
      </c>
    </row>
    <row r="61" spans="1:7" ht="16.5" thickBot="1" x14ac:dyDescent="0.3">
      <c r="A61" s="19" t="s">
        <v>2</v>
      </c>
      <c r="B61" s="28">
        <f>IF(E61, 3, 0)</f>
        <v>0</v>
      </c>
      <c r="C61" s="29" t="s">
        <v>7</v>
      </c>
      <c r="D61" s="29"/>
      <c r="E61" s="53">
        <v>0</v>
      </c>
    </row>
    <row r="62" spans="1:7" ht="16.5" thickBot="1" x14ac:dyDescent="0.3">
      <c r="A62" s="30"/>
      <c r="B62" s="21"/>
      <c r="C62" s="22"/>
      <c r="D62" s="22"/>
      <c r="E62" s="23"/>
    </row>
    <row r="63" spans="1:7" ht="18.75" x14ac:dyDescent="0.3">
      <c r="A63" s="13" t="s">
        <v>38</v>
      </c>
      <c r="B63" s="14">
        <f>B64</f>
        <v>0</v>
      </c>
      <c r="C63" s="15">
        <f>IF(OR(B63=0,SUM(D64:D64)=0),0,SUM(D64:D64)/SUMIFS(B64:B64,E64:E64,1,C64:C64,"&lt;&gt;100"))</f>
        <v>0</v>
      </c>
      <c r="D63" s="15"/>
      <c r="E63" s="45">
        <f>ROUNDDOWN(C63,1)</f>
        <v>0</v>
      </c>
    </row>
    <row r="64" spans="1:7" ht="16.5" thickBot="1" x14ac:dyDescent="0.3">
      <c r="A64" s="62" t="s">
        <v>65</v>
      </c>
      <c r="B64" s="24">
        <f>IF(E64, 12, 0)</f>
        <v>0</v>
      </c>
      <c r="C64" s="49"/>
      <c r="D64" s="66">
        <f>IF(OR(E64=0,C64=100),0,B64*C64)</f>
        <v>0</v>
      </c>
      <c r="E64" s="67">
        <f>IF(OR(C64=1,C64=1.3,C64=1.7,C64=2,C64=2.3,C64=2.7,C64=3,C64=3.3,C64=3.7,C64=4,C64=100),1,0)</f>
        <v>0</v>
      </c>
    </row>
    <row r="65" spans="1:5" ht="16.5" thickBot="1" x14ac:dyDescent="0.3">
      <c r="A65" s="16"/>
      <c r="B65" s="21"/>
      <c r="C65" s="22"/>
      <c r="D65" s="22"/>
      <c r="E65" s="23"/>
    </row>
    <row r="66" spans="1:5" ht="18.75" x14ac:dyDescent="0.3">
      <c r="A66" s="13" t="s">
        <v>5</v>
      </c>
      <c r="B66" s="14">
        <f>B67</f>
        <v>0</v>
      </c>
      <c r="C66" s="15">
        <f>IF(OR(B66=0,SUM(D67:D67)=0),0,SUM(D67:D67)/SUMIFS(B67:B67,E67:E67,1,C67:C67,"&lt;&gt;100"))</f>
        <v>0</v>
      </c>
      <c r="D66" s="15"/>
      <c r="E66" s="45">
        <f>ROUNDDOWN(C66,1)</f>
        <v>0</v>
      </c>
    </row>
    <row r="67" spans="1:5" ht="16.5" thickBot="1" x14ac:dyDescent="0.3">
      <c r="A67" s="68" t="s">
        <v>66</v>
      </c>
      <c r="B67" s="26">
        <f>IF(E67, 12, 0)</f>
        <v>0</v>
      </c>
      <c r="C67" s="50"/>
      <c r="D67" s="48">
        <f>IF(OR(E67=0,C67=100),0,B67*C67)</f>
        <v>0</v>
      </c>
      <c r="E67" s="60">
        <f>IF(OR(C67=1,C67=1.3,C67=1.7,C67=2,C67=2.3,C67=2.7,C67=3,C67=3.3,C67=3.7,C67=4,C67=100),1,0)</f>
        <v>0</v>
      </c>
    </row>
    <row r="68" spans="1:5" ht="16.5" thickBot="1" x14ac:dyDescent="0.3">
      <c r="A68" s="69" t="s">
        <v>6</v>
      </c>
      <c r="B68" s="70">
        <v>2</v>
      </c>
      <c r="C68" s="71"/>
      <c r="D68" s="71"/>
      <c r="E68" s="72"/>
    </row>
    <row r="69" spans="1:5" ht="21.75" thickBot="1" x14ac:dyDescent="0.4">
      <c r="A69" s="31" t="s">
        <v>10</v>
      </c>
      <c r="B69" s="32">
        <f>B17+B28+B34+B40+B45+B58+B63+B66</f>
        <v>0</v>
      </c>
      <c r="C69" s="33">
        <f>IF(B70=0,0,(E17*B17+B28*E28+B34*E34+B40*E40+B45*E45+B63*E63+B68*B66*E66)/B70)</f>
        <v>0</v>
      </c>
      <c r="D69" s="33"/>
      <c r="E69" s="34">
        <f>ROUNDDOWN(C69,1)</f>
        <v>0</v>
      </c>
    </row>
    <row r="70" spans="1:5" ht="17.25" thickTop="1" thickBot="1" x14ac:dyDescent="0.3">
      <c r="A70" s="35" t="s">
        <v>9</v>
      </c>
      <c r="B70" s="61">
        <f>SUMIF(C17,"&lt;&gt;0",B17)+SUMIF(C28,"&lt;&gt;0",B28)+SUMIF(C34,"&lt;&gt;0",B34)+SUMIF(C40,"&lt;&gt;0",B40)+SUMIF(C45,"&lt;&gt;0",B45)+SUMIF(C63,"&lt;&gt;0",B63)+B68*SUMIF(C66,"&lt;&gt;0",B66)</f>
        <v>0</v>
      </c>
      <c r="C70" s="42"/>
      <c r="D70" s="42"/>
      <c r="E70" s="43"/>
    </row>
    <row r="71" spans="1:5" ht="16.5" thickTop="1" x14ac:dyDescent="0.25">
      <c r="B71" s="37"/>
    </row>
    <row r="73" spans="1:5" ht="18.75" x14ac:dyDescent="0.3">
      <c r="A73" s="38" t="s">
        <v>58</v>
      </c>
      <c r="B73" s="39"/>
    </row>
    <row r="74" spans="1:5" ht="18.75" x14ac:dyDescent="0.3">
      <c r="A74" s="38" t="s">
        <v>12</v>
      </c>
      <c r="B74" s="39" t="str">
        <f>IF(B75=12,"JA","NEIN")</f>
        <v>NEIN</v>
      </c>
    </row>
    <row r="75" spans="1:5" ht="18.75" x14ac:dyDescent="0.3">
      <c r="A75" s="38" t="s">
        <v>13</v>
      </c>
      <c r="B75" s="39">
        <f>B18+B46</f>
        <v>0</v>
      </c>
    </row>
    <row r="76" spans="1:5" ht="18.75" x14ac:dyDescent="0.3">
      <c r="A76" s="38"/>
      <c r="B76" s="39"/>
    </row>
    <row r="77" spans="1:5" ht="18.75" x14ac:dyDescent="0.3">
      <c r="A77" s="40" t="str">
        <f>IF(B69=180,"Bachelor abgeschlossen :) mit",":)")</f>
        <v>:)</v>
      </c>
      <c r="B77" s="52" t="str">
        <f>IF(B69=180,E69,"=)")</f>
        <v>=)</v>
      </c>
    </row>
    <row r="79" spans="1:5" x14ac:dyDescent="0.25">
      <c r="A79" s="41"/>
    </row>
    <row r="80" spans="1:5" x14ac:dyDescent="0.25">
      <c r="A80" s="41"/>
    </row>
  </sheetData>
  <sheetProtection password="AA19" sheet="1" objects="1" scenarios="1"/>
  <customSheetViews>
    <customSheetView guid="{E2BD71E1-3FAE-A143-BEF0-3B238E9E3A1B}">
      <selection activeCell="F9" sqref="F9"/>
      <pageMargins left="0.7" right="0.7" top="0.78740157499999996" bottom="0.78740157499999996" header="0.3" footer="0.3"/>
      <pageSetup paperSize="9" orientation="portrait" verticalDpi="0"/>
    </customSheetView>
  </customSheetViews>
  <mergeCells count="10">
    <mergeCell ref="A11:E11"/>
    <mergeCell ref="A13:E13"/>
    <mergeCell ref="B1:E1"/>
    <mergeCell ref="A8:E8"/>
    <mergeCell ref="A7:E7"/>
    <mergeCell ref="A9:E9"/>
    <mergeCell ref="A10:E10"/>
    <mergeCell ref="A3:E3"/>
    <mergeCell ref="A4:E4"/>
    <mergeCell ref="A6:E6"/>
  </mergeCells>
  <conditionalFormatting sqref="E28 E17 E34 E40 E45 E63 E66 E69">
    <cfRule type="colorScale" priority="1">
      <colorScale>
        <cfvo type="num" val="1"/>
        <cfvo type="num" val="2.5"/>
        <cfvo type="num" val="4"/>
        <color rgb="FF008000"/>
        <color rgb="FFFFEB84"/>
        <color rgb="FFFF0000"/>
      </colorScale>
    </cfRule>
  </conditionalFormatting>
  <pageMargins left="0.7" right="0.7" top="0.78740157499999996" bottom="0.78740157499999996" header="0.3" footer="0.3"/>
  <pageSetup paperSize="9" orientation="portrait" verticalDpi="0"/>
  <ignoredErrors>
    <ignoredError sqref="B37 B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Notenrechner Bachelor BIW</vt:lpstr>
    </vt:vector>
  </TitlesOfParts>
  <Company>FMC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Queisser</dc:creator>
  <cp:lastModifiedBy>ECR4_Student</cp:lastModifiedBy>
  <dcterms:created xsi:type="dcterms:W3CDTF">2012-10-19T14:09:09Z</dcterms:created>
  <dcterms:modified xsi:type="dcterms:W3CDTF">2016-11-17T07:48:32Z</dcterms:modified>
</cp:coreProperties>
</file>